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4635" windowHeight="4185" activeTab="3"/>
  </bookViews>
  <sheets>
    <sheet name="P&amp;L" sheetId="1" r:id="rId1"/>
    <sheet name="CF" sheetId="2" r:id="rId2"/>
    <sheet name="BS" sheetId="3" r:id="rId3"/>
    <sheet name="EQY" sheetId="4" r:id="rId4"/>
    <sheet name="G&amp;L" sheetId="5" state="hidden" r:id="rId5"/>
  </sheets>
  <definedNames>
    <definedName name="_xlnm.Print_Area" localSheetId="2">'BS'!$A$1:$E$54</definedName>
    <definedName name="_xlnm.Print_Area" localSheetId="1">'CF'!$A$1:$M$78</definedName>
    <definedName name="_xlnm.Print_Area" localSheetId="3">'EQY'!$A$1:$O$31</definedName>
    <definedName name="_xlnm.Print_Area" localSheetId="4">'G&amp;L'!$A$1:$D$57</definedName>
    <definedName name="_xlnm.Print_Area" localSheetId="0">'P&amp;L'!$A$1:$H$52</definedName>
    <definedName name="_xlnm.Print_Titles" localSheetId="1">'CF'!$7:$9</definedName>
  </definedNames>
  <calcPr fullCalcOnLoad="1"/>
</workbook>
</file>

<file path=xl/sharedStrings.xml><?xml version="1.0" encoding="utf-8"?>
<sst xmlns="http://schemas.openxmlformats.org/spreadsheetml/2006/main" count="200" uniqueCount="153">
  <si>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</si>
  <si>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</si>
  <si>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</si>
  <si>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</si>
  <si>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</si>
  <si>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</si>
  <si>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</si>
  <si>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</si>
  <si>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</si>
  <si>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</si>
  <si>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</si>
  <si>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</si>
  <si>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</si>
  <si>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</si>
  <si>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</si>
  <si>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</si>
  <si>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</si>
  <si>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</si>
  <si>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</si>
  <si>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</si>
  <si>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</si>
  <si>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</si>
  <si>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OTHER LONG TERM LIABILITIES</t>
  </si>
  <si>
    <t>Deferred Taxation</t>
  </si>
  <si>
    <t>REAL PROPERTY ASSETS</t>
  </si>
  <si>
    <t>Bank Borrowings</t>
  </si>
  <si>
    <t>PROPERTY, PLANT AND EQUIPMENT</t>
  </si>
  <si>
    <t>JOINT VENTURES</t>
  </si>
  <si>
    <t>INVESTMENTS</t>
  </si>
  <si>
    <t>Gross amount due from customers for contract work</t>
  </si>
  <si>
    <t>Deposits, Cash &amp; Bank Balances</t>
  </si>
  <si>
    <t>HIRE PURCHASE CREDITORS</t>
  </si>
  <si>
    <t>Trade Creditor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</si>
  <si>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</si>
  <si>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</si>
  <si>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</si>
  <si>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</si>
  <si>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</si>
  <si>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</si>
  <si>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Exceptional Item</t>
  </si>
  <si>
    <t>Finance Costs</t>
  </si>
  <si>
    <t xml:space="preserve">Taxation </t>
  </si>
  <si>
    <t>Minority Interests</t>
  </si>
  <si>
    <t>Share of Results of Joint Venture Entities</t>
  </si>
  <si>
    <t>CONDENSED CONSOLIDATED BALANCE SHEETS</t>
  </si>
  <si>
    <t>As At</t>
  </si>
  <si>
    <t xml:space="preserve">As At </t>
  </si>
  <si>
    <t xml:space="preserve">CONDENSED CONSOLIDATED STATEMENTS OF CHANGES IN EQUITY </t>
  </si>
  <si>
    <t>Total</t>
  </si>
  <si>
    <t>Balance at end of period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</si>
  <si>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</si>
  <si>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</si>
  <si>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</si>
  <si>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</si>
  <si>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</si>
  <si>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</si>
  <si>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</si>
  <si>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</si>
  <si>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</si>
  <si>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</si>
  <si>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</si>
  <si>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</si>
  <si>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</si>
  <si>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</si>
  <si>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N/A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</si>
  <si>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</si>
  <si>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</si>
  <si>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</si>
  <si>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</si>
  <si>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</si>
  <si>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</si>
  <si>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</si>
  <si>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</si>
  <si>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</si>
  <si>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</si>
  <si>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Balance at 31st December 2001</t>
  </si>
  <si>
    <t>Balance at 31st December 2002</t>
  </si>
  <si>
    <t>FOR THE QUARTER ENDED 31 MARCH 2003</t>
  </si>
  <si>
    <t>Net profit for the period</t>
  </si>
  <si>
    <t>Share issue expenses</t>
  </si>
  <si>
    <t xml:space="preserve">CONDENSED CONSOLIDATED INCOME STATEMENTS </t>
  </si>
  <si>
    <t xml:space="preserve">Gross Profit </t>
  </si>
  <si>
    <t>Profit From Operations</t>
  </si>
  <si>
    <t xml:space="preserve">Loss Before Taxation </t>
  </si>
  <si>
    <t>Loss After Taxation</t>
  </si>
  <si>
    <t>Net Loss For the Period</t>
  </si>
  <si>
    <t>AS AT 31 MARCH 2003</t>
  </si>
  <si>
    <t>31.12.2002</t>
  </si>
  <si>
    <t>CASH FLOWS FROM OPERATING ACTIVITIES</t>
  </si>
  <si>
    <t xml:space="preserve">Adjustments for:- </t>
  </si>
  <si>
    <t>Depreciation</t>
  </si>
  <si>
    <t>Gain on disposal of property, plant and equipment</t>
  </si>
  <si>
    <t>Plant and equipment written off</t>
  </si>
  <si>
    <t>Share of joint venture loss</t>
  </si>
  <si>
    <t>Loss on disposal of property, plant and equipment</t>
  </si>
  <si>
    <t>Interest income</t>
  </si>
  <si>
    <t>Interest expense</t>
  </si>
  <si>
    <t>Reserve on consolidation recognised</t>
  </si>
  <si>
    <t>Bad debts written off</t>
  </si>
  <si>
    <t xml:space="preserve">Write back of provision for expenses no longer </t>
  </si>
  <si>
    <t xml:space="preserve">  required</t>
  </si>
  <si>
    <t>Operating profit before working capital changes</t>
  </si>
  <si>
    <t>Decrease in inventories</t>
  </si>
  <si>
    <t xml:space="preserve">  customers for contract work</t>
  </si>
  <si>
    <t xml:space="preserve">  property assets</t>
  </si>
  <si>
    <t>Decrease in trade and other debtors</t>
  </si>
  <si>
    <t>(Decrease)/Increase in trade and other creditors</t>
  </si>
  <si>
    <t>Cash generated from operations</t>
  </si>
  <si>
    <t xml:space="preserve">Taxation paid </t>
  </si>
  <si>
    <t>Interest received</t>
  </si>
  <si>
    <t>Interest paid</t>
  </si>
  <si>
    <t>Net cash from operating activities</t>
  </si>
  <si>
    <t>CASH FLOWS FROM INVESTING ACTIVITIES</t>
  </si>
  <si>
    <t>Purchase of property, plant and equipment</t>
  </si>
  <si>
    <t xml:space="preserve">Net proceeds from disposal of property, plant and </t>
  </si>
  <si>
    <t xml:space="preserve">  equipment</t>
  </si>
  <si>
    <t>Receipts from joint venture entities</t>
  </si>
  <si>
    <t>Real Property Gains Tax paid</t>
  </si>
  <si>
    <t>Placement of fixed deposits</t>
  </si>
  <si>
    <t>Net cash from investing activities</t>
  </si>
  <si>
    <t>CASH FLOWS FROM FINANCING ACTIVITIES</t>
  </si>
  <si>
    <t xml:space="preserve">Payment of hire purchase liabilities </t>
  </si>
  <si>
    <t>Term and bridging loans repaid</t>
  </si>
  <si>
    <t>Net repayment of short term bank borrowings</t>
  </si>
  <si>
    <t>Shares issue expenses</t>
  </si>
  <si>
    <t>Net cash used in financing activities</t>
  </si>
  <si>
    <t>NET INCREASE IN CASH AND CASH EQUIVALENTS</t>
  </si>
  <si>
    <t>CASH AND CASH EQUIVALENTS AT END</t>
  </si>
  <si>
    <t>31.12.2001</t>
  </si>
  <si>
    <t>Loss before taxation</t>
  </si>
  <si>
    <t>Allowance for doubtful debt</t>
  </si>
  <si>
    <t xml:space="preserve">(Increase)/decrease in gross amount due from </t>
  </si>
  <si>
    <t xml:space="preserve">Decrease in development properties and real </t>
  </si>
  <si>
    <t>Cash and cash equivalents at beginning of financial period</t>
  </si>
  <si>
    <t xml:space="preserve">  OF  FINANCIAL PERIOD </t>
  </si>
  <si>
    <t xml:space="preserve">  OF  FINANCIAL PERIOD COMPRISE THE FOLLOWING :</t>
  </si>
  <si>
    <t>Deposists, cash and bank balances</t>
  </si>
  <si>
    <t>Less : Bank overdrafts</t>
  </si>
  <si>
    <t>31/12/2002</t>
  </si>
  <si>
    <t>31/03/2003</t>
  </si>
  <si>
    <t>31/03/2002</t>
  </si>
  <si>
    <t>Earnings per share (Note 23)</t>
  </si>
  <si>
    <t>The condensed Consolidated Income Statements should be read in conjuction with the audited financial statements</t>
  </si>
  <si>
    <t xml:space="preserve">The condensed Consolidated Cash Flow Statements should be read in conjuction with the audited financial </t>
  </si>
  <si>
    <t>CONDENSED CONSOLIDATED CASH FLOW STATEMENTS</t>
  </si>
  <si>
    <t xml:space="preserve">statements for the year ended 31 December 2002 and the accompanying explanatory notes attached to the </t>
  </si>
  <si>
    <t>The condensed Consolidated Statements of Changes in Equity should be read in conjuction with the audited financial statements for the year ended 31 December 2002</t>
  </si>
  <si>
    <t xml:space="preserve">The condensed Consolidated Balance Sheets should be read in conjuction with the audited financial </t>
  </si>
  <si>
    <t>statements for the year ended 31 December 2002 and the accompanying explanatory notes attached</t>
  </si>
  <si>
    <t>for the year ended 31 December 2002 and the accompanying explanatory notes attached to the interim financial statements.</t>
  </si>
  <si>
    <t>interim financial statements.</t>
  </si>
  <si>
    <t>to the interim financial statements.</t>
  </si>
  <si>
    <t>and the accompanying explanatory notes attached to the interim financial statements.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</si>
</sst>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165" fontId="0" fillId="0" borderId="0" xfId="19" applyNumberFormat="1" applyFont="1">
      <alignment/>
      <protection/>
    </xf>
    <xf numFmtId="165" fontId="0" fillId="0" borderId="3" xfId="19" applyNumberFormat="1" applyFont="1" applyBorder="1">
      <alignment/>
      <protection/>
    </xf>
    <xf numFmtId="165" fontId="0" fillId="0" borderId="0" xfId="19" applyNumberFormat="1" applyFont="1" applyBorder="1">
      <alignment/>
      <protection/>
    </xf>
    <xf numFmtId="165" fontId="1" fillId="0" borderId="6" xfId="19" applyNumberFormat="1" applyFont="1" applyBorder="1">
      <alignment/>
      <protection/>
    </xf>
    <xf numFmtId="165" fontId="1" fillId="0" borderId="0" xfId="19" applyNumberFormat="1" applyFont="1">
      <alignment/>
      <protection/>
    </xf>
    <xf numFmtId="0" fontId="1" fillId="0" borderId="0" xfId="19" applyFont="1">
      <alignment/>
      <protection/>
    </xf>
    <xf numFmtId="165" fontId="1" fillId="0" borderId="0" xfId="19" applyNumberFormat="1" applyFont="1" applyBorder="1">
      <alignment/>
      <protection/>
    </xf>
    <xf numFmtId="165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43" fontId="0" fillId="0" borderId="0" xfId="15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65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Font="1" applyBorder="1" applyAlignment="1">
      <alignment/>
    </xf>
    <xf numFmtId="0" fontId="0" fillId="0" borderId="0" xfId="0" applyFont="1" applyFill="1" applyAlignment="1">
      <alignment horizontal="left"/>
    </xf>
    <xf numFmtId="43" fontId="0" fillId="0" borderId="0" xfId="15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43" fontId="0" fillId="0" borderId="0" xfId="15" applyFont="1" applyBorder="1" applyAlignment="1">
      <alignment horizontal="centerContinuous"/>
    </xf>
    <xf numFmtId="43" fontId="9" fillId="0" borderId="0" xfId="15" applyFont="1" applyAlignment="1">
      <alignment horizontal="centerContinuous"/>
    </xf>
    <xf numFmtId="0" fontId="9" fillId="0" borderId="0" xfId="0" applyFont="1" applyAlignment="1">
      <alignment horizontal="centerContinuous"/>
    </xf>
    <xf numFmtId="43" fontId="0" fillId="0" borderId="6" xfId="15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7" xfId="15" applyNumberFormat="1" applyFont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4" fontId="7" fillId="0" borderId="0" xfId="15" applyNumberFormat="1" applyFont="1" applyAlignment="1">
      <alignment vertical="center"/>
    </xf>
    <xf numFmtId="0" fontId="7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02MPBCons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workbookViewId="0" topLeftCell="A44">
      <selection activeCell="A49" sqref="A49"/>
    </sheetView>
  </sheetViews>
  <sheetFormatPr defaultColWidth="9.140625" defaultRowHeight="12.75"/>
  <cols>
    <col min="1" max="1" width="26.7109375" style="0" customWidth="1"/>
    <col min="2" max="2" width="16.7109375" style="0" customWidth="1"/>
    <col min="3" max="3" width="1.7109375" style="15" customWidth="1"/>
    <col min="4" max="4" width="16.7109375" style="0" customWidth="1"/>
    <col min="5" max="5" width="1.7109375" style="15" customWidth="1"/>
    <col min="6" max="6" width="16.7109375" style="0" customWidth="1"/>
    <col min="7" max="7" width="1.7109375" style="15" customWidth="1"/>
    <col min="8" max="8" width="16.7109375" style="0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80</v>
      </c>
      <c r="C3" s="16"/>
      <c r="E3" s="16"/>
      <c r="G3" s="16"/>
    </row>
    <row r="4" spans="1:7" s="2" customFormat="1" ht="15.75">
      <c r="A4" s="2" t="s">
        <v>77</v>
      </c>
      <c r="C4" s="16"/>
      <c r="E4" s="16"/>
      <c r="G4" s="16"/>
    </row>
    <row r="7" spans="2:8" s="7" customFormat="1" ht="12.75">
      <c r="B7" s="8">
        <v>2003</v>
      </c>
      <c r="C7" s="8"/>
      <c r="D7" s="8">
        <v>2002</v>
      </c>
      <c r="E7" s="8"/>
      <c r="F7" s="8">
        <v>2003</v>
      </c>
      <c r="G7" s="8"/>
      <c r="H7" s="8">
        <v>2002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88" t="s">
        <v>139</v>
      </c>
      <c r="C12" s="18"/>
      <c r="D12" s="88" t="s">
        <v>140</v>
      </c>
      <c r="E12" s="18"/>
      <c r="F12" s="88" t="s">
        <v>139</v>
      </c>
      <c r="G12" s="18"/>
      <c r="H12" s="88" t="s">
        <v>140</v>
      </c>
    </row>
    <row r="13" spans="2:8" s="9" customFormat="1" ht="12">
      <c r="B13" s="17" t="s">
        <v>58</v>
      </c>
      <c r="C13" s="17"/>
      <c r="D13" s="17" t="s">
        <v>58</v>
      </c>
      <c r="E13" s="17"/>
      <c r="F13" s="17" t="s">
        <v>58</v>
      </c>
      <c r="G13" s="17"/>
      <c r="H13" s="17" t="s">
        <v>58</v>
      </c>
    </row>
    <row r="14" s="9" customFormat="1" ht="12"/>
    <row r="15" spans="1:8" s="12" customFormat="1" ht="12.75">
      <c r="A15" s="10" t="s">
        <v>7</v>
      </c>
      <c r="B15" s="11">
        <v>28455</v>
      </c>
      <c r="C15" s="11"/>
      <c r="D15" s="11">
        <v>25065</v>
      </c>
      <c r="E15" s="11"/>
      <c r="F15" s="11">
        <v>28455</v>
      </c>
      <c r="G15" s="11"/>
      <c r="H15" s="11">
        <v>25065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37</v>
      </c>
      <c r="B17" s="25">
        <f>-817-26287</f>
        <v>-27104</v>
      </c>
      <c r="C17" s="11"/>
      <c r="D17" s="25">
        <v>-24049</v>
      </c>
      <c r="E17" s="11"/>
      <c r="F17" s="25">
        <v>-27104</v>
      </c>
      <c r="G17" s="11"/>
      <c r="H17" s="25">
        <v>-24049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81</v>
      </c>
      <c r="B19" s="11">
        <f>SUM(B14:B18)</f>
        <v>1351</v>
      </c>
      <c r="C19" s="11"/>
      <c r="D19" s="11">
        <f>SUM(D14:D18)</f>
        <v>1016</v>
      </c>
      <c r="E19" s="11"/>
      <c r="F19" s="11">
        <f>SUM(F14:F18)</f>
        <v>1351</v>
      </c>
      <c r="G19" s="11"/>
      <c r="H19" s="11">
        <f>SUM(H14:H18)</f>
        <v>1016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38</v>
      </c>
      <c r="B21" s="11">
        <v>510</v>
      </c>
      <c r="C21" s="11"/>
      <c r="D21" s="11">
        <f>548+64-64</f>
        <v>548</v>
      </c>
      <c r="E21" s="11"/>
      <c r="F21" s="11">
        <v>510</v>
      </c>
      <c r="G21" s="11"/>
      <c r="H21" s="11">
        <f>548+64-64</f>
        <v>548</v>
      </c>
    </row>
    <row r="22" spans="1:8" s="12" customFormat="1" ht="12.75">
      <c r="A22" s="10" t="s">
        <v>59</v>
      </c>
      <c r="B22" s="11">
        <f>-51-6-781-67</f>
        <v>-905</v>
      </c>
      <c r="C22" s="11"/>
      <c r="D22" s="11">
        <f>-1299+64-2</f>
        <v>-1237</v>
      </c>
      <c r="E22" s="11"/>
      <c r="F22" s="11">
        <v>-905</v>
      </c>
      <c r="G22" s="11"/>
      <c r="H22" s="11">
        <f>-1299+64-2</f>
        <v>-1237</v>
      </c>
    </row>
    <row r="23" spans="1:8" s="12" customFormat="1" ht="12.75">
      <c r="A23" s="10"/>
      <c r="B23" s="25"/>
      <c r="C23" s="11"/>
      <c r="D23" s="25"/>
      <c r="E23" s="11"/>
      <c r="F23" s="25"/>
      <c r="G23" s="11"/>
      <c r="H23" s="25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82</v>
      </c>
      <c r="B25" s="13">
        <f>SUM(B19:B24)</f>
        <v>956</v>
      </c>
      <c r="C25" s="13"/>
      <c r="D25" s="13">
        <f>SUM(D19:D24)</f>
        <v>327</v>
      </c>
      <c r="E25" s="13"/>
      <c r="F25" s="13">
        <f>SUM(F19:F24)</f>
        <v>956</v>
      </c>
      <c r="G25" s="13"/>
      <c r="H25" s="13">
        <f>SUM(H19:H24)</f>
        <v>327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39</v>
      </c>
      <c r="B27" s="11"/>
      <c r="C27" s="11"/>
      <c r="D27" s="11">
        <v>0</v>
      </c>
      <c r="E27" s="11"/>
      <c r="F27" s="11"/>
      <c r="G27" s="11"/>
      <c r="H27" s="11">
        <v>0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12.75">
      <c r="A29" s="10" t="s">
        <v>40</v>
      </c>
      <c r="B29" s="11">
        <v>-1072</v>
      </c>
      <c r="C29" s="11"/>
      <c r="D29" s="11">
        <v>-676</v>
      </c>
      <c r="E29" s="11"/>
      <c r="F29" s="11">
        <v>-1072</v>
      </c>
      <c r="G29" s="11"/>
      <c r="H29" s="11">
        <v>-676</v>
      </c>
    </row>
    <row r="30" spans="1:8" s="12" customFormat="1" ht="12.75">
      <c r="A30" s="10"/>
      <c r="B30" s="11"/>
      <c r="C30" s="11"/>
      <c r="D30" s="11"/>
      <c r="E30" s="11"/>
      <c r="F30" s="11"/>
      <c r="G30" s="11"/>
      <c r="H30" s="11"/>
    </row>
    <row r="31" spans="1:8" s="12" customFormat="1" ht="25.5">
      <c r="A31" s="10" t="s">
        <v>43</v>
      </c>
      <c r="B31" s="25">
        <v>0</v>
      </c>
      <c r="C31" s="11"/>
      <c r="D31" s="25">
        <v>0</v>
      </c>
      <c r="E31" s="11"/>
      <c r="F31" s="25">
        <v>0</v>
      </c>
      <c r="G31" s="11"/>
      <c r="H31" s="25">
        <v>0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83</v>
      </c>
      <c r="B33" s="11">
        <f>SUM(B25:B31)</f>
        <v>-116</v>
      </c>
      <c r="C33" s="11"/>
      <c r="D33" s="11">
        <f>SUM(D25:D31)</f>
        <v>-349</v>
      </c>
      <c r="E33" s="11"/>
      <c r="F33" s="11">
        <f>SUM(F25:F31)</f>
        <v>-116</v>
      </c>
      <c r="G33" s="11"/>
      <c r="H33" s="11">
        <f>SUM(H25:H31)</f>
        <v>-349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2.75">
      <c r="A35" s="10" t="s">
        <v>41</v>
      </c>
      <c r="B35" s="25">
        <v>-229</v>
      </c>
      <c r="C35" s="11"/>
      <c r="D35" s="25">
        <v>-93</v>
      </c>
      <c r="E35" s="11"/>
      <c r="F35" s="25">
        <v>-229</v>
      </c>
      <c r="G35" s="11"/>
      <c r="H35" s="25">
        <v>-93</v>
      </c>
    </row>
    <row r="36" spans="1:8" s="12" customFormat="1" ht="12.75">
      <c r="A36" s="10"/>
      <c r="B36" s="11"/>
      <c r="C36" s="11"/>
      <c r="D36" s="11"/>
      <c r="E36" s="11"/>
      <c r="F36" s="11"/>
      <c r="G36" s="11"/>
      <c r="H36" s="11"/>
    </row>
    <row r="37" spans="1:8" s="12" customFormat="1" ht="12.75">
      <c r="A37" s="10" t="s">
        <v>84</v>
      </c>
      <c r="B37" s="11">
        <f>SUM(B33:B36)</f>
        <v>-345</v>
      </c>
      <c r="C37" s="11"/>
      <c r="D37" s="11">
        <f>SUM(D33:D36)</f>
        <v>-442</v>
      </c>
      <c r="E37" s="11"/>
      <c r="F37" s="11">
        <f>SUM(F33:F36)</f>
        <v>-345</v>
      </c>
      <c r="G37" s="11"/>
      <c r="H37" s="11">
        <f>SUM(H33:H36)</f>
        <v>-442</v>
      </c>
    </row>
    <row r="38" spans="1:8" s="12" customFormat="1" ht="12.75">
      <c r="A38" s="10"/>
      <c r="B38" s="11"/>
      <c r="C38" s="11"/>
      <c r="D38" s="11"/>
      <c r="E38" s="11"/>
      <c r="F38" s="11"/>
      <c r="G38" s="11"/>
      <c r="H38" s="11"/>
    </row>
    <row r="39" spans="1:8" s="12" customFormat="1" ht="12.75">
      <c r="A39" s="10" t="s">
        <v>42</v>
      </c>
      <c r="B39" s="25">
        <v>-55</v>
      </c>
      <c r="C39" s="11"/>
      <c r="D39" s="25">
        <v>-21</v>
      </c>
      <c r="E39" s="11"/>
      <c r="F39" s="25">
        <v>-55</v>
      </c>
      <c r="G39" s="11"/>
      <c r="H39" s="25">
        <v>-21</v>
      </c>
    </row>
    <row r="40" spans="1:8" s="12" customFormat="1" ht="12.75">
      <c r="A40" s="10"/>
      <c r="B40" s="26"/>
      <c r="C40" s="11"/>
      <c r="D40" s="26"/>
      <c r="E40" s="11"/>
      <c r="F40" s="26"/>
      <c r="G40" s="11"/>
      <c r="H40" s="26"/>
    </row>
    <row r="41" spans="1:8" s="12" customFormat="1" ht="13.5" thickBot="1">
      <c r="A41" s="10" t="s">
        <v>85</v>
      </c>
      <c r="B41" s="27">
        <f>SUM(B37:B40)</f>
        <v>-400</v>
      </c>
      <c r="C41" s="11"/>
      <c r="D41" s="27">
        <f>SUM(D37:D40)</f>
        <v>-463</v>
      </c>
      <c r="E41" s="11"/>
      <c r="F41" s="27">
        <f>SUM(F37:F40)</f>
        <v>-400</v>
      </c>
      <c r="G41" s="11"/>
      <c r="H41" s="27">
        <f>SUM(H37:H40)</f>
        <v>-463</v>
      </c>
    </row>
    <row r="42" spans="1:8" s="12" customFormat="1" ht="13.5" thickTop="1">
      <c r="A42" s="10"/>
      <c r="B42" s="11"/>
      <c r="C42" s="11"/>
      <c r="D42" s="11"/>
      <c r="E42" s="11"/>
      <c r="F42" s="11"/>
      <c r="G42" s="11"/>
      <c r="H42" s="11"/>
    </row>
    <row r="43" spans="1:8" s="12" customFormat="1" ht="12.75" customHeight="1">
      <c r="A43" s="10" t="s">
        <v>141</v>
      </c>
      <c r="B43" s="11"/>
      <c r="C43" s="11"/>
      <c r="D43" s="11"/>
      <c r="E43" s="11"/>
      <c r="F43" s="11"/>
      <c r="G43" s="11"/>
      <c r="H43" s="11"/>
    </row>
    <row r="44" spans="1:8" s="12" customFormat="1" ht="12.75">
      <c r="A44" s="10" t="s">
        <v>62</v>
      </c>
      <c r="B44" s="29">
        <f>+(B41/33300)*100</f>
        <v>-1.2012012012012012</v>
      </c>
      <c r="C44" s="29"/>
      <c r="D44" s="29">
        <f>+(D41/33300)*100</f>
        <v>-1.3903903903903903</v>
      </c>
      <c r="E44" s="29"/>
      <c r="F44" s="29">
        <f>+(F41/33300)*100</f>
        <v>-1.2012012012012012</v>
      </c>
      <c r="G44" s="29"/>
      <c r="H44" s="29">
        <f>+(H41/33300)*100</f>
        <v>-1.3903903903903903</v>
      </c>
    </row>
    <row r="45" spans="1:8" s="12" customFormat="1" ht="12.75">
      <c r="A45" s="10" t="s">
        <v>63</v>
      </c>
      <c r="B45" s="30" t="s">
        <v>64</v>
      </c>
      <c r="C45" s="30"/>
      <c r="D45" s="30" t="s">
        <v>64</v>
      </c>
      <c r="E45" s="30"/>
      <c r="F45" s="30" t="s">
        <v>64</v>
      </c>
      <c r="G45" s="30"/>
      <c r="H45" s="30" t="s">
        <v>64</v>
      </c>
    </row>
    <row r="46" s="15" customFormat="1" ht="12.75"/>
    <row r="47" s="15" customFormat="1" ht="12.75">
      <c r="A47" s="15" t="s">
        <v>142</v>
      </c>
    </row>
    <row r="48" s="15" customFormat="1" ht="12.75">
      <c r="A48" s="15" t="s">
        <v>149</v>
      </c>
    </row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</sheetData>
  <printOptions horizontalCentered="1"/>
  <pageMargins left="0.5" right="0.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workbookViewId="0" topLeftCell="A65">
      <selection activeCell="A78" sqref="A78"/>
    </sheetView>
  </sheetViews>
  <sheetFormatPr defaultColWidth="9.140625" defaultRowHeight="12.75" customHeight="1"/>
  <cols>
    <col min="1" max="1" width="3.28125" style="47" customWidth="1"/>
    <col min="2" max="2" width="3.7109375" style="47" customWidth="1"/>
    <col min="3" max="8" width="9.140625" style="47" customWidth="1"/>
    <col min="9" max="9" width="12.7109375" style="47" customWidth="1"/>
    <col min="10" max="10" width="1.7109375" style="47" customWidth="1"/>
    <col min="11" max="11" width="13.57421875" style="47" hidden="1" customWidth="1"/>
    <col min="12" max="12" width="9.140625" style="47" hidden="1" customWidth="1"/>
    <col min="13" max="13" width="13.00390625" style="47" customWidth="1"/>
    <col min="14" max="14" width="9.140625" style="47" customWidth="1"/>
    <col min="15" max="15" width="13.57421875" style="47" hidden="1" customWidth="1"/>
    <col min="16" max="16" width="0" style="47" hidden="1" customWidth="1"/>
    <col min="17" max="17" width="9.7109375" style="47" hidden="1" customWidth="1"/>
    <col min="18" max="18" width="0" style="47" hidden="1" customWidth="1"/>
    <col min="19" max="19" width="9.421875" style="47" hidden="1" customWidth="1"/>
    <col min="20" max="16384" width="9.140625" style="47" customWidth="1"/>
  </cols>
  <sheetData>
    <row r="1" s="90" customFormat="1" ht="12.75" customHeight="1">
      <c r="A1" s="89" t="s">
        <v>9</v>
      </c>
    </row>
    <row r="2" s="90" customFormat="1" ht="12.75" customHeight="1">
      <c r="A2" s="89"/>
    </row>
    <row r="3" spans="1:30" s="90" customFormat="1" ht="12.75" customHeight="1">
      <c r="A3" s="91" t="s">
        <v>144</v>
      </c>
      <c r="B3" s="92"/>
      <c r="C3" s="92"/>
      <c r="D3" s="92"/>
      <c r="E3" s="92"/>
      <c r="F3" s="93"/>
      <c r="G3" s="92"/>
      <c r="H3" s="93"/>
      <c r="I3" s="93"/>
      <c r="J3" s="93"/>
      <c r="K3" s="94"/>
      <c r="L3" s="93"/>
      <c r="M3" s="93"/>
      <c r="N3" s="93"/>
      <c r="O3" s="94"/>
      <c r="P3" s="93"/>
      <c r="Q3" s="93"/>
      <c r="R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s="90" customFormat="1" ht="12.75" customHeight="1">
      <c r="A4" s="91" t="s">
        <v>77</v>
      </c>
      <c r="B4" s="92"/>
      <c r="C4" s="92"/>
      <c r="D4" s="92"/>
      <c r="E4" s="92"/>
      <c r="F4" s="93"/>
      <c r="G4" s="92"/>
      <c r="H4" s="93"/>
      <c r="I4" s="93"/>
      <c r="J4" s="93"/>
      <c r="K4" s="94"/>
      <c r="L4" s="93"/>
      <c r="M4" s="93"/>
      <c r="N4" s="93"/>
      <c r="O4" s="94"/>
      <c r="P4" s="93"/>
      <c r="Q4" s="93"/>
      <c r="R4" s="95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2.75" customHeight="1">
      <c r="A5" s="49"/>
      <c r="B5" s="42"/>
      <c r="C5" s="42"/>
      <c r="D5" s="42"/>
      <c r="E5" s="42"/>
      <c r="F5" s="44"/>
      <c r="G5" s="42"/>
      <c r="H5" s="44"/>
      <c r="I5" s="44"/>
      <c r="J5" s="44"/>
      <c r="K5" s="45"/>
      <c r="L5" s="44"/>
      <c r="M5" s="44"/>
      <c r="N5" s="44"/>
      <c r="O5" s="45"/>
      <c r="P5" s="44"/>
      <c r="Q5" s="44"/>
      <c r="R5" s="46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2.75" customHeight="1">
      <c r="A6" s="49"/>
      <c r="B6" s="42"/>
      <c r="C6" s="42"/>
      <c r="D6" s="42"/>
      <c r="E6" s="42"/>
      <c r="F6" s="44"/>
      <c r="G6" s="42"/>
      <c r="H6" s="44"/>
      <c r="I6" s="44"/>
      <c r="J6" s="44"/>
      <c r="K6" s="45"/>
      <c r="L6" s="44"/>
      <c r="M6" s="44"/>
      <c r="N6" s="44"/>
      <c r="O6" s="45"/>
      <c r="P6" s="44"/>
      <c r="R6" s="46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6:30" s="1" customFormat="1" ht="12.75" customHeight="1">
      <c r="F7" s="7"/>
      <c r="H7" s="7"/>
      <c r="I7" s="8" t="s">
        <v>139</v>
      </c>
      <c r="J7" s="8"/>
      <c r="K7" s="4" t="s">
        <v>87</v>
      </c>
      <c r="L7" s="8"/>
      <c r="M7" s="4" t="s">
        <v>140</v>
      </c>
      <c r="N7" s="7"/>
      <c r="O7" s="55" t="s">
        <v>87</v>
      </c>
      <c r="P7" s="56"/>
      <c r="Q7" s="55" t="s">
        <v>128</v>
      </c>
      <c r="R7" s="5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6:30" s="1" customFormat="1" ht="12.75" customHeight="1">
      <c r="F8" s="7"/>
      <c r="H8" s="7"/>
      <c r="I8" s="4" t="s">
        <v>58</v>
      </c>
      <c r="J8" s="4"/>
      <c r="K8" s="4" t="s">
        <v>58</v>
      </c>
      <c r="L8" s="7"/>
      <c r="M8" s="4" t="s">
        <v>58</v>
      </c>
      <c r="N8" s="7"/>
      <c r="O8" s="55" t="s">
        <v>36</v>
      </c>
      <c r="P8" s="8"/>
      <c r="Q8" s="55" t="s">
        <v>36</v>
      </c>
      <c r="R8" s="5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6:30" ht="12.75" customHeight="1">
      <c r="F9" s="48"/>
      <c r="H9" s="48"/>
      <c r="I9" s="48"/>
      <c r="J9" s="48"/>
      <c r="K9" s="50"/>
      <c r="L9" s="48"/>
      <c r="M9" s="48"/>
      <c r="N9" s="48"/>
      <c r="O9" s="50"/>
      <c r="P9" s="51"/>
      <c r="Q9" s="51"/>
      <c r="R9" s="46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s="3" customFormat="1" ht="12.75" customHeight="1">
      <c r="A10" s="58" t="s">
        <v>88</v>
      </c>
      <c r="B10" s="1"/>
      <c r="F10" s="12"/>
      <c r="H10" s="12"/>
      <c r="I10" s="12"/>
      <c r="J10" s="12"/>
      <c r="K10" s="52"/>
      <c r="L10" s="12"/>
      <c r="M10" s="12"/>
      <c r="N10" s="12"/>
      <c r="O10" s="52"/>
      <c r="P10" s="54"/>
      <c r="Q10" s="54"/>
      <c r="R10" s="5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2:30" s="3" customFormat="1" ht="12.75" customHeight="1">
      <c r="B11" s="59" t="s">
        <v>129</v>
      </c>
      <c r="F11" s="12"/>
      <c r="H11" s="12"/>
      <c r="I11" s="11">
        <v>-166</v>
      </c>
      <c r="J11" s="60"/>
      <c r="K11" s="28">
        <v>-65</v>
      </c>
      <c r="L11" s="60"/>
      <c r="M11" s="11">
        <v>-348</v>
      </c>
      <c r="N11" s="12"/>
      <c r="O11" s="21">
        <v>-64573</v>
      </c>
      <c r="P11" s="61"/>
      <c r="Q11" s="61">
        <v>3889</v>
      </c>
      <c r="R11" s="53"/>
      <c r="S11" s="3">
        <f>+Q11/4</f>
        <v>972.25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2:30" s="3" customFormat="1" ht="12.75" customHeight="1">
      <c r="B12" s="59" t="s">
        <v>89</v>
      </c>
      <c r="F12" s="12"/>
      <c r="H12" s="12"/>
      <c r="I12" s="11"/>
      <c r="J12" s="60"/>
      <c r="K12" s="28"/>
      <c r="L12" s="60"/>
      <c r="M12" s="11"/>
      <c r="N12" s="12"/>
      <c r="O12" s="21"/>
      <c r="P12" s="61"/>
      <c r="Q12" s="61"/>
      <c r="R12" s="5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3:30" s="3" customFormat="1" ht="12.75" customHeight="1">
      <c r="C13" s="3" t="s">
        <v>90</v>
      </c>
      <c r="F13" s="12"/>
      <c r="H13" s="12"/>
      <c r="I13" s="11">
        <v>868</v>
      </c>
      <c r="J13" s="60"/>
      <c r="K13" s="28">
        <v>4329</v>
      </c>
      <c r="L13" s="60"/>
      <c r="M13" s="11">
        <v>1082</v>
      </c>
      <c r="N13" s="12"/>
      <c r="O13" s="21">
        <v>4328789</v>
      </c>
      <c r="P13" s="61"/>
      <c r="Q13" s="61">
        <v>6202</v>
      </c>
      <c r="R13" s="53"/>
      <c r="S13" s="3">
        <f aca="true" t="shared" si="0" ref="S13:S24">+Q13/4</f>
        <v>1550.5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3:30" s="3" customFormat="1" ht="12.75" customHeight="1">
      <c r="C14" s="3" t="s">
        <v>91</v>
      </c>
      <c r="F14" s="12"/>
      <c r="H14" s="12"/>
      <c r="I14" s="11">
        <v>-308</v>
      </c>
      <c r="J14" s="60"/>
      <c r="K14" s="28">
        <v>-108</v>
      </c>
      <c r="L14" s="60"/>
      <c r="M14" s="11">
        <v>0</v>
      </c>
      <c r="N14" s="12"/>
      <c r="O14" s="21">
        <v>-108426</v>
      </c>
      <c r="P14" s="61"/>
      <c r="Q14" s="61"/>
      <c r="R14" s="53"/>
      <c r="S14" s="3">
        <f t="shared" si="0"/>
        <v>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3:30" s="3" customFormat="1" ht="12.75" customHeight="1">
      <c r="C15" s="3" t="s">
        <v>92</v>
      </c>
      <c r="F15" s="12"/>
      <c r="H15" s="12"/>
      <c r="I15" s="11">
        <v>0</v>
      </c>
      <c r="J15" s="60"/>
      <c r="K15" s="28">
        <v>337</v>
      </c>
      <c r="L15" s="60"/>
      <c r="M15" s="11">
        <v>0</v>
      </c>
      <c r="N15" s="12"/>
      <c r="O15" s="21">
        <v>337132</v>
      </c>
      <c r="P15" s="61"/>
      <c r="Q15" s="61">
        <v>13</v>
      </c>
      <c r="R15" s="53"/>
      <c r="S15" s="3">
        <f t="shared" si="0"/>
        <v>3.25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3:30" s="62" customFormat="1" ht="12.75" customHeight="1">
      <c r="C16" s="62" t="s">
        <v>93</v>
      </c>
      <c r="F16" s="63"/>
      <c r="H16" s="63"/>
      <c r="I16" s="84">
        <v>0</v>
      </c>
      <c r="J16" s="64"/>
      <c r="K16" s="65">
        <v>290</v>
      </c>
      <c r="L16" s="64"/>
      <c r="M16" s="84">
        <v>0</v>
      </c>
      <c r="N16" s="63"/>
      <c r="O16" s="66">
        <v>290015</v>
      </c>
      <c r="P16" s="67"/>
      <c r="Q16" s="67">
        <v>-8878</v>
      </c>
      <c r="R16" s="68"/>
      <c r="S16" s="3">
        <f t="shared" si="0"/>
        <v>-2219.5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3:30" s="3" customFormat="1" ht="12.75" customHeight="1">
      <c r="C17" s="3" t="s">
        <v>94</v>
      </c>
      <c r="F17" s="12"/>
      <c r="H17" s="12"/>
      <c r="I17" s="11">
        <v>0</v>
      </c>
      <c r="J17" s="60"/>
      <c r="K17" s="28">
        <v>58</v>
      </c>
      <c r="L17" s="60"/>
      <c r="M17" s="11">
        <v>0</v>
      </c>
      <c r="N17" s="12"/>
      <c r="O17" s="21">
        <v>57914</v>
      </c>
      <c r="P17" s="61"/>
      <c r="Q17" s="61">
        <v>524</v>
      </c>
      <c r="R17" s="53"/>
      <c r="S17" s="3">
        <f t="shared" si="0"/>
        <v>131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3:30" s="3" customFormat="1" ht="12.75" customHeight="1">
      <c r="C18" s="3" t="s">
        <v>95</v>
      </c>
      <c r="F18" s="12"/>
      <c r="H18" s="12"/>
      <c r="I18" s="11">
        <v>-21</v>
      </c>
      <c r="J18" s="60"/>
      <c r="K18" s="28">
        <v>-345</v>
      </c>
      <c r="L18" s="60"/>
      <c r="M18" s="11">
        <v>-86</v>
      </c>
      <c r="N18" s="12"/>
      <c r="O18" s="21">
        <v>-344630</v>
      </c>
      <c r="P18" s="61"/>
      <c r="Q18" s="61">
        <v>-97</v>
      </c>
      <c r="R18" s="53"/>
      <c r="S18" s="3">
        <f t="shared" si="0"/>
        <v>-24.25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3:30" s="3" customFormat="1" ht="12.75" customHeight="1">
      <c r="C19" s="3" t="s">
        <v>96</v>
      </c>
      <c r="F19" s="12"/>
      <c r="H19" s="12"/>
      <c r="I19" s="11">
        <f>12+292+38+443</f>
        <v>785</v>
      </c>
      <c r="J19" s="60"/>
      <c r="K19" s="28">
        <v>6397</v>
      </c>
      <c r="L19" s="60"/>
      <c r="M19" s="11">
        <v>1599</v>
      </c>
      <c r="N19" s="12"/>
      <c r="O19" s="21">
        <v>6396919</v>
      </c>
      <c r="P19" s="61"/>
      <c r="Q19" s="61">
        <v>8516</v>
      </c>
      <c r="R19" s="53"/>
      <c r="S19" s="3">
        <f t="shared" si="0"/>
        <v>2129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3:30" s="3" customFormat="1" ht="12.75" customHeight="1">
      <c r="C20" s="3" t="s">
        <v>97</v>
      </c>
      <c r="F20" s="12"/>
      <c r="H20" s="12"/>
      <c r="I20" s="11">
        <v>-64</v>
      </c>
      <c r="J20" s="60"/>
      <c r="K20" s="28">
        <v>-259</v>
      </c>
      <c r="L20" s="60"/>
      <c r="M20" s="11">
        <v>-65</v>
      </c>
      <c r="N20" s="12"/>
      <c r="O20" s="21">
        <v>-259454</v>
      </c>
      <c r="P20" s="61"/>
      <c r="Q20" s="61">
        <v>-259</v>
      </c>
      <c r="R20" s="53"/>
      <c r="S20" s="3">
        <f t="shared" si="0"/>
        <v>-64.75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3:30" s="3" customFormat="1" ht="12.75" customHeight="1">
      <c r="C21" s="3" t="s">
        <v>98</v>
      </c>
      <c r="F21" s="12"/>
      <c r="H21" s="12"/>
      <c r="I21" s="11">
        <v>0</v>
      </c>
      <c r="J21" s="60"/>
      <c r="K21" s="69">
        <v>508</v>
      </c>
      <c r="L21" s="60"/>
      <c r="M21" s="11">
        <v>0</v>
      </c>
      <c r="N21" s="12"/>
      <c r="O21" s="61">
        <f>407473+100383</f>
        <v>507856</v>
      </c>
      <c r="P21" s="61"/>
      <c r="Q21" s="61"/>
      <c r="R21" s="53"/>
      <c r="S21" s="3">
        <f t="shared" si="0"/>
        <v>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3:30" s="3" customFormat="1" ht="12.75" customHeight="1">
      <c r="C22" s="3" t="s">
        <v>130</v>
      </c>
      <c r="F22" s="12"/>
      <c r="H22" s="12"/>
      <c r="I22" s="11">
        <v>0</v>
      </c>
      <c r="J22" s="60"/>
      <c r="K22" s="69">
        <v>0</v>
      </c>
      <c r="L22" s="60"/>
      <c r="M22" s="11">
        <v>0</v>
      </c>
      <c r="N22" s="12"/>
      <c r="O22" s="61">
        <v>0</v>
      </c>
      <c r="P22" s="61"/>
      <c r="Q22" s="61">
        <v>100</v>
      </c>
      <c r="R22" s="53"/>
      <c r="S22" s="3">
        <f t="shared" si="0"/>
        <v>25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3:30" s="3" customFormat="1" ht="12.75" customHeight="1">
      <c r="C23" s="3" t="s">
        <v>99</v>
      </c>
      <c r="F23" s="12"/>
      <c r="H23" s="12"/>
      <c r="I23" s="11"/>
      <c r="J23" s="60"/>
      <c r="K23" s="70"/>
      <c r="L23" s="60"/>
      <c r="M23" s="11"/>
      <c r="N23" s="12"/>
      <c r="R23" s="53"/>
      <c r="S23" s="3">
        <f t="shared" si="0"/>
        <v>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3:30" s="3" customFormat="1" ht="12.75" customHeight="1">
      <c r="C24" s="3" t="s">
        <v>100</v>
      </c>
      <c r="F24" s="12"/>
      <c r="H24" s="12"/>
      <c r="I24" s="11">
        <v>0</v>
      </c>
      <c r="J24" s="60"/>
      <c r="K24" s="69">
        <v>-805</v>
      </c>
      <c r="L24" s="60"/>
      <c r="M24" s="11">
        <v>0</v>
      </c>
      <c r="N24" s="12"/>
      <c r="O24" s="71">
        <v>-804542</v>
      </c>
      <c r="P24" s="61"/>
      <c r="Q24" s="71">
        <v>0</v>
      </c>
      <c r="R24" s="53"/>
      <c r="S24" s="72">
        <f t="shared" si="0"/>
        <v>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6:30" s="3" customFormat="1" ht="12.75" customHeight="1">
      <c r="F25" s="12"/>
      <c r="H25" s="12"/>
      <c r="I25" s="26"/>
      <c r="J25" s="60"/>
      <c r="K25" s="28"/>
      <c r="L25" s="60"/>
      <c r="M25" s="26"/>
      <c r="N25" s="12"/>
      <c r="O25" s="21"/>
      <c r="P25" s="61"/>
      <c r="Q25" s="61"/>
      <c r="R25" s="53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2:30" s="3" customFormat="1" ht="12.75" customHeight="1">
      <c r="B26" s="3" t="s">
        <v>101</v>
      </c>
      <c r="F26" s="12"/>
      <c r="H26" s="12"/>
      <c r="I26" s="21">
        <f>SUM(I11:I24)</f>
        <v>1094</v>
      </c>
      <c r="J26" s="60"/>
      <c r="K26" s="28">
        <f>SUM(K11:K24)</f>
        <v>10337</v>
      </c>
      <c r="L26" s="60"/>
      <c r="M26" s="21">
        <f>SUM(M11:M24)</f>
        <v>2182</v>
      </c>
      <c r="N26" s="12"/>
      <c r="O26" s="21">
        <f>SUM(O11:O24)</f>
        <v>10337000</v>
      </c>
      <c r="P26" s="61"/>
      <c r="Q26" s="61">
        <f>SUM(Q11:Q24)</f>
        <v>10010</v>
      </c>
      <c r="R26" s="53"/>
      <c r="S26" s="61">
        <f>SUM(S11:S24)</f>
        <v>2502.5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3:30" s="3" customFormat="1" ht="12.75" customHeight="1">
      <c r="C27" s="3" t="s">
        <v>102</v>
      </c>
      <c r="F27" s="12"/>
      <c r="H27" s="12"/>
      <c r="I27" s="11">
        <v>1066</v>
      </c>
      <c r="J27" s="60"/>
      <c r="K27" s="28">
        <v>4697</v>
      </c>
      <c r="L27" s="60"/>
      <c r="M27" s="11">
        <v>0</v>
      </c>
      <c r="N27" s="12"/>
      <c r="O27" s="21">
        <v>4697459</v>
      </c>
      <c r="P27" s="61"/>
      <c r="Q27" s="61">
        <v>-12406</v>
      </c>
      <c r="R27" s="53"/>
      <c r="S27" s="3">
        <f>+Q27/4</f>
        <v>-3101.5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30" s="3" customFormat="1" ht="12.75" customHeight="1">
      <c r="C28" s="3" t="s">
        <v>131</v>
      </c>
      <c r="F28" s="12"/>
      <c r="H28" s="12"/>
      <c r="I28" s="11"/>
      <c r="J28" s="60"/>
      <c r="K28" s="28"/>
      <c r="L28" s="60"/>
      <c r="M28" s="11"/>
      <c r="N28" s="12"/>
      <c r="O28" s="21"/>
      <c r="P28" s="61"/>
      <c r="Q28" s="61"/>
      <c r="R28" s="53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3:30" s="3" customFormat="1" ht="12.75" customHeight="1">
      <c r="C29" s="3" t="s">
        <v>103</v>
      </c>
      <c r="F29" s="12"/>
      <c r="H29" s="12"/>
      <c r="I29" s="11">
        <v>-3160</v>
      </c>
      <c r="J29" s="60"/>
      <c r="K29" s="28">
        <v>-367</v>
      </c>
      <c r="L29" s="60"/>
      <c r="M29" s="11">
        <v>1502</v>
      </c>
      <c r="N29" s="12"/>
      <c r="O29" s="21">
        <v>-367456</v>
      </c>
      <c r="P29" s="61"/>
      <c r="Q29" s="61">
        <v>2049</v>
      </c>
      <c r="R29" s="53"/>
      <c r="S29" s="3">
        <f>+Q29/4</f>
        <v>512.25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3:30" s="3" customFormat="1" ht="12.75" customHeight="1">
      <c r="C30" s="3" t="s">
        <v>132</v>
      </c>
      <c r="F30" s="12"/>
      <c r="H30" s="12"/>
      <c r="I30" s="11"/>
      <c r="J30" s="60"/>
      <c r="K30" s="70"/>
      <c r="L30" s="60"/>
      <c r="M30" s="11"/>
      <c r="N30" s="12"/>
      <c r="R30" s="53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3:30" s="3" customFormat="1" ht="12.75" customHeight="1">
      <c r="C31" s="3" t="s">
        <v>104</v>
      </c>
      <c r="F31" s="12"/>
      <c r="H31" s="12"/>
      <c r="I31" s="11">
        <v>1670</v>
      </c>
      <c r="J31" s="60"/>
      <c r="K31" s="28">
        <v>-2073</v>
      </c>
      <c r="L31" s="60"/>
      <c r="M31" s="11">
        <v>2278</v>
      </c>
      <c r="N31" s="12"/>
      <c r="O31" s="21">
        <v>-2072819</v>
      </c>
      <c r="P31" s="61"/>
      <c r="Q31" s="61">
        <v>15439</v>
      </c>
      <c r="R31" s="53"/>
      <c r="S31" s="3">
        <f>+Q31/4</f>
        <v>3859.75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3:30" s="3" customFormat="1" ht="12.75" customHeight="1">
      <c r="C32" s="3" t="s">
        <v>105</v>
      </c>
      <c r="F32" s="12"/>
      <c r="H32" s="12"/>
      <c r="I32" s="11">
        <f>9366+5</f>
        <v>9371</v>
      </c>
      <c r="J32" s="60"/>
      <c r="K32" s="28">
        <v>3673</v>
      </c>
      <c r="L32" s="60"/>
      <c r="M32" s="11">
        <f>6807-1996</f>
        <v>4811</v>
      </c>
      <c r="N32" s="12"/>
      <c r="O32" s="21">
        <v>3672846</v>
      </c>
      <c r="P32" s="61"/>
      <c r="Q32" s="61">
        <v>1830</v>
      </c>
      <c r="R32" s="53"/>
      <c r="S32" s="3">
        <f>+Q32/4</f>
        <v>457.5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3:30" s="3" customFormat="1" ht="12.75" customHeight="1">
      <c r="C33" s="3" t="s">
        <v>106</v>
      </c>
      <c r="F33" s="12"/>
      <c r="H33" s="12"/>
      <c r="I33" s="25">
        <v>-7179</v>
      </c>
      <c r="J33" s="60"/>
      <c r="K33" s="74">
        <v>4456</v>
      </c>
      <c r="L33" s="60"/>
      <c r="M33" s="25">
        <v>391</v>
      </c>
      <c r="N33" s="12"/>
      <c r="O33" s="71">
        <v>4455648</v>
      </c>
      <c r="P33" s="61"/>
      <c r="Q33" s="71">
        <v>-5664</v>
      </c>
      <c r="R33" s="53"/>
      <c r="S33" s="3">
        <f>+Q33/4</f>
        <v>-1416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6:30" s="3" customFormat="1" ht="12.75" customHeight="1">
      <c r="F34" s="12"/>
      <c r="H34" s="12"/>
      <c r="I34" s="11"/>
      <c r="J34" s="60"/>
      <c r="K34" s="70"/>
      <c r="L34" s="60"/>
      <c r="M34" s="11"/>
      <c r="N34" s="12"/>
      <c r="P34" s="12"/>
      <c r="Q34" s="12"/>
      <c r="R34" s="53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2:30" s="3" customFormat="1" ht="12.75" customHeight="1">
      <c r="B35" s="3" t="s">
        <v>107</v>
      </c>
      <c r="F35" s="12"/>
      <c r="H35" s="12"/>
      <c r="I35" s="21">
        <f>SUM(I26:I33)</f>
        <v>2862</v>
      </c>
      <c r="J35" s="28"/>
      <c r="K35" s="28">
        <f>SUM(K26:K33)</f>
        <v>20723</v>
      </c>
      <c r="L35" s="60"/>
      <c r="M35" s="21">
        <f>SUM(M26:M33)</f>
        <v>11164</v>
      </c>
      <c r="N35" s="12"/>
      <c r="O35" s="21">
        <f>SUM(O26:O33)</f>
        <v>20722678</v>
      </c>
      <c r="P35" s="61"/>
      <c r="Q35" s="61">
        <f>SUM(Q26:Q33)</f>
        <v>11258</v>
      </c>
      <c r="R35" s="5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3:30" s="3" customFormat="1" ht="12.75" customHeight="1">
      <c r="C36" s="3" t="s">
        <v>108</v>
      </c>
      <c r="F36" s="12"/>
      <c r="H36" s="12"/>
      <c r="I36" s="11">
        <v>-49</v>
      </c>
      <c r="J36" s="60"/>
      <c r="K36" s="28">
        <v>-2027</v>
      </c>
      <c r="L36" s="60"/>
      <c r="M36" s="11">
        <v>-507</v>
      </c>
      <c r="N36" s="12"/>
      <c r="O36" s="21">
        <v>-2027231</v>
      </c>
      <c r="P36" s="12"/>
      <c r="Q36" s="12">
        <v>-653</v>
      </c>
      <c r="R36" s="53"/>
      <c r="S36" s="3">
        <f>+Q36/4</f>
        <v>-163.25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3:30" s="3" customFormat="1" ht="12.75" customHeight="1">
      <c r="C37" s="3" t="s">
        <v>109</v>
      </c>
      <c r="F37" s="12"/>
      <c r="H37" s="12"/>
      <c r="I37" s="11">
        <v>21</v>
      </c>
      <c r="J37" s="60"/>
      <c r="K37" s="28">
        <v>345</v>
      </c>
      <c r="L37" s="60"/>
      <c r="M37" s="11">
        <v>86</v>
      </c>
      <c r="N37" s="12"/>
      <c r="O37" s="21">
        <v>344630</v>
      </c>
      <c r="P37" s="61"/>
      <c r="Q37" s="61">
        <v>97</v>
      </c>
      <c r="R37" s="53"/>
      <c r="S37" s="3">
        <f>+Q37/4</f>
        <v>24.25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3:30" s="3" customFormat="1" ht="12.75" customHeight="1">
      <c r="C38" s="3" t="s">
        <v>110</v>
      </c>
      <c r="F38" s="12"/>
      <c r="H38" s="12"/>
      <c r="I38" s="25">
        <f>-I19</f>
        <v>-785</v>
      </c>
      <c r="J38" s="60"/>
      <c r="K38" s="74">
        <v>-6397</v>
      </c>
      <c r="L38" s="60"/>
      <c r="M38" s="25">
        <v>-1599</v>
      </c>
      <c r="N38" s="12"/>
      <c r="O38" s="71">
        <v>-6396919</v>
      </c>
      <c r="P38" s="61"/>
      <c r="Q38" s="71">
        <v>-8516</v>
      </c>
      <c r="R38" s="53"/>
      <c r="S38" s="72">
        <f>+Q38/4</f>
        <v>-2129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6:30" s="3" customFormat="1" ht="12.75" customHeight="1">
      <c r="F39" s="12"/>
      <c r="H39" s="12"/>
      <c r="I39" s="11"/>
      <c r="J39" s="60"/>
      <c r="K39" s="70"/>
      <c r="L39" s="60"/>
      <c r="M39" s="11"/>
      <c r="N39" s="12"/>
      <c r="P39" s="61"/>
      <c r="Q39" s="61"/>
      <c r="R39" s="5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2:30" s="3" customFormat="1" ht="12.75" customHeight="1">
      <c r="B40" s="3" t="s">
        <v>111</v>
      </c>
      <c r="F40" s="12"/>
      <c r="H40" s="12"/>
      <c r="I40" s="71">
        <f>SUM(I35:I38)</f>
        <v>2049</v>
      </c>
      <c r="J40" s="69"/>
      <c r="K40" s="74">
        <f>SUM(K35:K38)</f>
        <v>12644</v>
      </c>
      <c r="L40" s="60"/>
      <c r="M40" s="71">
        <f>SUM(M35:M38)</f>
        <v>9144</v>
      </c>
      <c r="N40" s="12"/>
      <c r="O40" s="71">
        <f>SUM(O35:O38)</f>
        <v>12643158</v>
      </c>
      <c r="P40" s="61"/>
      <c r="Q40" s="71">
        <f>SUM(Q35:Q38)</f>
        <v>2186</v>
      </c>
      <c r="R40" s="53"/>
      <c r="S40" s="71">
        <f>SUM(S35:S38)</f>
        <v>-2268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6:30" s="3" customFormat="1" ht="12.75" customHeight="1">
      <c r="F41" s="12"/>
      <c r="H41" s="12"/>
      <c r="I41" s="11"/>
      <c r="J41" s="60"/>
      <c r="K41" s="69"/>
      <c r="L41" s="60"/>
      <c r="M41" s="11"/>
      <c r="N41" s="12"/>
      <c r="O41" s="61"/>
      <c r="P41" s="61"/>
      <c r="Q41" s="61"/>
      <c r="R41" s="53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3" customFormat="1" ht="12.75" customHeight="1">
      <c r="A42" s="1" t="s">
        <v>112</v>
      </c>
      <c r="F42" s="12"/>
      <c r="H42" s="12"/>
      <c r="I42" s="11"/>
      <c r="J42" s="60"/>
      <c r="K42" s="28"/>
      <c r="L42" s="60"/>
      <c r="M42" s="11"/>
      <c r="N42" s="12"/>
      <c r="O42" s="21"/>
      <c r="P42" s="61"/>
      <c r="Q42" s="61"/>
      <c r="R42" s="53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2:30" s="3" customFormat="1" ht="12.75" customHeight="1">
      <c r="B43" s="59" t="s">
        <v>113</v>
      </c>
      <c r="F43" s="12"/>
      <c r="H43" s="12"/>
      <c r="I43" s="11">
        <v>-107</v>
      </c>
      <c r="J43" s="60"/>
      <c r="K43" s="28">
        <v>-574</v>
      </c>
      <c r="L43" s="60"/>
      <c r="M43" s="11">
        <v>0</v>
      </c>
      <c r="N43" s="12"/>
      <c r="O43" s="21">
        <v>-574442</v>
      </c>
      <c r="P43" s="61"/>
      <c r="Q43" s="61">
        <v>-163</v>
      </c>
      <c r="R43" s="53"/>
      <c r="S43" s="3">
        <v>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2:30" s="3" customFormat="1" ht="12.75" customHeight="1">
      <c r="B44" s="3" t="s">
        <v>114</v>
      </c>
      <c r="F44" s="12"/>
      <c r="H44" s="12"/>
      <c r="I44" s="11"/>
      <c r="J44" s="60"/>
      <c r="K44" s="70"/>
      <c r="L44" s="60"/>
      <c r="M44" s="11"/>
      <c r="N44" s="12"/>
      <c r="R44" s="5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2:30" s="3" customFormat="1" ht="12.75" customHeight="1">
      <c r="B45" s="3" t="s">
        <v>115</v>
      </c>
      <c r="F45" s="12"/>
      <c r="H45" s="12"/>
      <c r="I45" s="11">
        <v>593</v>
      </c>
      <c r="J45" s="60"/>
      <c r="K45" s="28">
        <v>5869</v>
      </c>
      <c r="L45" s="60"/>
      <c r="M45" s="11">
        <v>0</v>
      </c>
      <c r="N45" s="12"/>
      <c r="O45" s="21">
        <f>5801947+66680</f>
        <v>5868627</v>
      </c>
      <c r="P45" s="61"/>
      <c r="Q45" s="61">
        <v>18451</v>
      </c>
      <c r="R45" s="53"/>
      <c r="S45" s="3">
        <v>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0" s="62" customFormat="1" ht="12.75" customHeight="1">
      <c r="B46" s="75" t="s">
        <v>116</v>
      </c>
      <c r="F46" s="63"/>
      <c r="H46" s="63"/>
      <c r="I46" s="84">
        <v>0</v>
      </c>
      <c r="J46" s="64"/>
      <c r="K46" s="76">
        <v>2923</v>
      </c>
      <c r="L46" s="64"/>
      <c r="M46" s="84">
        <v>0</v>
      </c>
      <c r="N46" s="63"/>
      <c r="O46" s="67">
        <v>2923118</v>
      </c>
      <c r="P46" s="67"/>
      <c r="Q46" s="67">
        <v>0</v>
      </c>
      <c r="R46" s="68"/>
      <c r="S46" s="62">
        <v>0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2:30" s="3" customFormat="1" ht="12.75" customHeight="1">
      <c r="B47" s="77" t="s">
        <v>117</v>
      </c>
      <c r="F47" s="12"/>
      <c r="H47" s="12"/>
      <c r="I47" s="11">
        <v>0</v>
      </c>
      <c r="J47" s="60"/>
      <c r="K47" s="69">
        <v>-68</v>
      </c>
      <c r="L47" s="60"/>
      <c r="M47" s="11">
        <v>0</v>
      </c>
      <c r="N47" s="12"/>
      <c r="O47" s="61">
        <v>-67580</v>
      </c>
      <c r="P47" s="61"/>
      <c r="Q47" s="61">
        <v>0</v>
      </c>
      <c r="R47" s="53"/>
      <c r="S47" s="3">
        <v>0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2:30" s="3" customFormat="1" ht="12.75" customHeight="1">
      <c r="B48" s="3" t="s">
        <v>118</v>
      </c>
      <c r="F48" s="12"/>
      <c r="H48" s="12"/>
      <c r="I48" s="25">
        <v>0</v>
      </c>
      <c r="J48" s="60"/>
      <c r="K48" s="73">
        <v>-735</v>
      </c>
      <c r="L48" s="60"/>
      <c r="M48" s="25">
        <v>0</v>
      </c>
      <c r="N48" s="12"/>
      <c r="O48" s="25">
        <v>-734902</v>
      </c>
      <c r="P48" s="11"/>
      <c r="Q48" s="25">
        <v>0</v>
      </c>
      <c r="R48" s="53"/>
      <c r="S48" s="72">
        <v>0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6:30" s="3" customFormat="1" ht="12.75" customHeight="1">
      <c r="F49" s="12"/>
      <c r="H49" s="12"/>
      <c r="I49" s="26"/>
      <c r="J49" s="60"/>
      <c r="K49" s="69"/>
      <c r="L49" s="60"/>
      <c r="M49" s="26"/>
      <c r="N49" s="12"/>
      <c r="O49" s="61"/>
      <c r="P49" s="61"/>
      <c r="Q49" s="61"/>
      <c r="R49" s="53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2:30" s="3" customFormat="1" ht="12.75" customHeight="1">
      <c r="B50" s="3" t="s">
        <v>119</v>
      </c>
      <c r="F50" s="12"/>
      <c r="H50" s="12"/>
      <c r="I50" s="71">
        <f>SUM(I43:I49)</f>
        <v>486</v>
      </c>
      <c r="J50" s="69"/>
      <c r="K50" s="74">
        <f>SUM(K43:K49)</f>
        <v>7415</v>
      </c>
      <c r="L50" s="60"/>
      <c r="M50" s="71">
        <f>SUM(M43:M49)</f>
        <v>0</v>
      </c>
      <c r="N50" s="12"/>
      <c r="O50" s="71">
        <f>SUM(O43:O49)</f>
        <v>7414821</v>
      </c>
      <c r="P50" s="61"/>
      <c r="Q50" s="71">
        <f>SUM(Q43:Q48)</f>
        <v>18288</v>
      </c>
      <c r="R50" s="53"/>
      <c r="S50" s="71">
        <f>SUM(S43:S48)</f>
        <v>0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6:30" s="3" customFormat="1" ht="12.75" customHeight="1">
      <c r="F51" s="12"/>
      <c r="H51" s="12"/>
      <c r="I51" s="11"/>
      <c r="J51" s="60"/>
      <c r="K51" s="69"/>
      <c r="L51" s="60"/>
      <c r="M51" s="11"/>
      <c r="N51" s="12"/>
      <c r="O51" s="61"/>
      <c r="P51" s="61"/>
      <c r="Q51" s="61"/>
      <c r="R51" s="53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2:30" s="3" customFormat="1" ht="12.75" customHeight="1">
      <c r="B52" s="43"/>
      <c r="C52" s="43"/>
      <c r="D52" s="43"/>
      <c r="E52" s="43"/>
      <c r="F52" s="12"/>
      <c r="G52" s="43"/>
      <c r="H52" s="78"/>
      <c r="I52" s="85"/>
      <c r="J52" s="79"/>
      <c r="K52" s="80"/>
      <c r="L52" s="79"/>
      <c r="M52" s="85"/>
      <c r="N52" s="78"/>
      <c r="O52" s="81"/>
      <c r="P52" s="78"/>
      <c r="Q52" s="78"/>
      <c r="R52" s="53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3" customFormat="1" ht="12.75" customHeight="1">
      <c r="A53" s="1" t="s">
        <v>120</v>
      </c>
      <c r="F53" s="12"/>
      <c r="H53" s="12"/>
      <c r="I53" s="11"/>
      <c r="J53" s="60"/>
      <c r="K53" s="60"/>
      <c r="L53" s="60"/>
      <c r="M53" s="11"/>
      <c r="N53" s="12"/>
      <c r="O53" s="11"/>
      <c r="P53" s="11"/>
      <c r="Q53" s="11"/>
      <c r="R53" s="53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0" s="3" customFormat="1" ht="12.75" customHeight="1">
      <c r="B54" s="59" t="s">
        <v>121</v>
      </c>
      <c r="F54" s="12"/>
      <c r="H54" s="12"/>
      <c r="I54" s="11">
        <v>-127</v>
      </c>
      <c r="J54" s="60"/>
      <c r="K54" s="60">
        <v>-1819</v>
      </c>
      <c r="L54" s="60"/>
      <c r="M54" s="11">
        <v>-455</v>
      </c>
      <c r="N54" s="12"/>
      <c r="O54" s="11">
        <v>-1818555</v>
      </c>
      <c r="P54" s="11"/>
      <c r="Q54" s="11">
        <v>-5754</v>
      </c>
      <c r="R54" s="53"/>
      <c r="S54" s="3">
        <f>+Q54/4</f>
        <v>-1438.5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2:30" s="3" customFormat="1" ht="12.75" customHeight="1">
      <c r="B55" s="3" t="s">
        <v>122</v>
      </c>
      <c r="F55" s="12"/>
      <c r="H55" s="12"/>
      <c r="I55" s="11">
        <v>-35</v>
      </c>
      <c r="J55" s="60"/>
      <c r="K55" s="60">
        <v>-9319</v>
      </c>
      <c r="L55" s="60"/>
      <c r="M55" s="11">
        <v>-2330</v>
      </c>
      <c r="N55" s="12"/>
      <c r="O55" s="11">
        <v>-9319147</v>
      </c>
      <c r="P55" s="11"/>
      <c r="Q55" s="11">
        <v>-11051</v>
      </c>
      <c r="R55" s="53"/>
      <c r="S55" s="3">
        <f>+Q55/4</f>
        <v>-2762.75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2:30" s="3" customFormat="1" ht="12.75" customHeight="1">
      <c r="B56" s="3" t="s">
        <v>123</v>
      </c>
      <c r="F56" s="12"/>
      <c r="H56" s="12"/>
      <c r="I56" s="11">
        <v>-200</v>
      </c>
      <c r="J56" s="60"/>
      <c r="K56" s="60">
        <v>-5896</v>
      </c>
      <c r="L56" s="60"/>
      <c r="M56" s="11">
        <v>-1474</v>
      </c>
      <c r="N56" s="12"/>
      <c r="O56" s="11">
        <v>-5895762</v>
      </c>
      <c r="P56" s="11"/>
      <c r="Q56" s="11">
        <v>-619</v>
      </c>
      <c r="R56" s="53"/>
      <c r="S56" s="3">
        <f>+Q56/4</f>
        <v>-154.75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2:30" s="3" customFormat="1" ht="12.75" customHeight="1">
      <c r="B57" s="3" t="s">
        <v>124</v>
      </c>
      <c r="F57" s="12"/>
      <c r="H57" s="12"/>
      <c r="I57" s="25">
        <v>-24</v>
      </c>
      <c r="J57" s="60"/>
      <c r="K57" s="73">
        <v>-543</v>
      </c>
      <c r="L57" s="60"/>
      <c r="M57" s="25">
        <v>0</v>
      </c>
      <c r="N57" s="12"/>
      <c r="O57" s="25">
        <v>-543362</v>
      </c>
      <c r="P57" s="11"/>
      <c r="Q57" s="25"/>
      <c r="R57" s="53"/>
      <c r="S57" s="72">
        <f>+Q57/4</f>
        <v>0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9:30" s="3" customFormat="1" ht="12.75" customHeight="1">
      <c r="I58" s="86"/>
      <c r="J58" s="70"/>
      <c r="K58" s="70"/>
      <c r="L58" s="70"/>
      <c r="M58" s="86"/>
      <c r="R58" s="53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2:30" s="3" customFormat="1" ht="12.75" customHeight="1">
      <c r="B59" s="3" t="s">
        <v>125</v>
      </c>
      <c r="F59" s="12"/>
      <c r="H59" s="12"/>
      <c r="I59" s="25">
        <f>SUM(I54:I58)</f>
        <v>-386</v>
      </c>
      <c r="J59" s="60"/>
      <c r="K59" s="73">
        <f>SUM(K54:K58)</f>
        <v>-17577</v>
      </c>
      <c r="L59" s="60"/>
      <c r="M59" s="25">
        <f>SUM(M54:M58)</f>
        <v>-4259</v>
      </c>
      <c r="N59" s="12"/>
      <c r="O59" s="25">
        <f>SUM(O54:O58)</f>
        <v>-17576826</v>
      </c>
      <c r="P59" s="11"/>
      <c r="Q59" s="25">
        <f>SUM(Q54:Q58)</f>
        <v>-17424</v>
      </c>
      <c r="R59" s="53"/>
      <c r="S59" s="25">
        <f>SUM(S54:S58)</f>
        <v>-4356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6:30" s="3" customFormat="1" ht="12.75" customHeight="1">
      <c r="F60" s="12"/>
      <c r="H60" s="12"/>
      <c r="I60" s="11"/>
      <c r="J60" s="60"/>
      <c r="K60" s="60"/>
      <c r="L60" s="60"/>
      <c r="M60" s="11"/>
      <c r="N60" s="12"/>
      <c r="O60" s="11"/>
      <c r="P60" s="11"/>
      <c r="Q60" s="11"/>
      <c r="R60" s="53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6:30" s="3" customFormat="1" ht="12.75" customHeight="1">
      <c r="F61" s="12"/>
      <c r="H61" s="12"/>
      <c r="I61" s="11"/>
      <c r="J61" s="60"/>
      <c r="K61" s="60"/>
      <c r="L61" s="60"/>
      <c r="M61" s="11"/>
      <c r="N61" s="12"/>
      <c r="O61" s="11"/>
      <c r="P61" s="11"/>
      <c r="Q61" s="11"/>
      <c r="R61" s="53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s="3" customFormat="1" ht="12.75" customHeight="1">
      <c r="A62" s="58" t="s">
        <v>126</v>
      </c>
      <c r="F62" s="12"/>
      <c r="H62" s="12"/>
      <c r="I62" s="11">
        <f>I40+I50+I59</f>
        <v>2149</v>
      </c>
      <c r="J62" s="60"/>
      <c r="K62" s="60">
        <f>K40+K50+K59</f>
        <v>2482</v>
      </c>
      <c r="L62" s="60"/>
      <c r="M62" s="11">
        <f>M40+M50+M59</f>
        <v>4885</v>
      </c>
      <c r="N62" s="12"/>
      <c r="O62" s="11">
        <f>O40+O50+O59</f>
        <v>2481153</v>
      </c>
      <c r="P62" s="11"/>
      <c r="Q62" s="11">
        <f>Q40+Q50+Q59</f>
        <v>3050</v>
      </c>
      <c r="R62" s="53"/>
      <c r="S62" s="11">
        <f>S40+S50+S59</f>
        <v>-6624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2:30" s="3" customFormat="1" ht="12.75" customHeight="1">
      <c r="B63" s="3" t="s">
        <v>133</v>
      </c>
      <c r="F63" s="12"/>
      <c r="H63" s="12"/>
      <c r="I63" s="25">
        <v>-6353</v>
      </c>
      <c r="J63" s="60"/>
      <c r="K63" s="73">
        <v>-8835</v>
      </c>
      <c r="L63" s="60"/>
      <c r="M63" s="25">
        <v>-8835</v>
      </c>
      <c r="N63" s="12"/>
      <c r="O63" s="25">
        <v>-8834644</v>
      </c>
      <c r="P63" s="11"/>
      <c r="Q63" s="25">
        <v>-11885</v>
      </c>
      <c r="R63" s="53"/>
      <c r="S63" s="72">
        <v>-11885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6:30" s="3" customFormat="1" ht="12.75" customHeight="1">
      <c r="F64" s="12"/>
      <c r="H64" s="12"/>
      <c r="I64" s="11"/>
      <c r="J64" s="60"/>
      <c r="K64" s="60"/>
      <c r="L64" s="60"/>
      <c r="M64" s="11"/>
      <c r="N64" s="12"/>
      <c r="O64" s="11"/>
      <c r="P64" s="11"/>
      <c r="Q64" s="11"/>
      <c r="R64" s="53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 customHeight="1">
      <c r="A65" s="58" t="s">
        <v>127</v>
      </c>
      <c r="F65" s="12"/>
      <c r="H65" s="12"/>
      <c r="I65" s="11"/>
      <c r="J65" s="60"/>
      <c r="K65" s="60"/>
      <c r="L65" s="60"/>
      <c r="M65" s="11"/>
      <c r="N65" s="12"/>
      <c r="O65" s="11"/>
      <c r="P65" s="11"/>
      <c r="Q65" s="11"/>
      <c r="R65" s="53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 customHeight="1" thickBot="1">
      <c r="A66" s="58" t="s">
        <v>134</v>
      </c>
      <c r="B66" s="59"/>
      <c r="F66" s="12"/>
      <c r="H66" s="12"/>
      <c r="I66" s="83">
        <f>SUM(I62:I65)</f>
        <v>-4204</v>
      </c>
      <c r="J66" s="60"/>
      <c r="K66" s="82">
        <f>SUM(K62:K65)</f>
        <v>-6353</v>
      </c>
      <c r="L66" s="60"/>
      <c r="M66" s="83">
        <f>SUM(M62:M65)</f>
        <v>-3950</v>
      </c>
      <c r="N66" s="12"/>
      <c r="O66" s="27">
        <f>SUM(O62:O65)</f>
        <v>-6353491</v>
      </c>
      <c r="P66" s="11"/>
      <c r="Q66" s="83">
        <f>SUM(Q62:Q65)</f>
        <v>-8835</v>
      </c>
      <c r="R66" s="53"/>
      <c r="S66" s="83">
        <f>SUM(S62:S65)</f>
        <v>-18509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 customHeight="1">
      <c r="A67" s="58"/>
      <c r="B67" s="59"/>
      <c r="F67" s="12"/>
      <c r="H67" s="12"/>
      <c r="I67" s="11"/>
      <c r="J67" s="60"/>
      <c r="K67" s="60"/>
      <c r="L67" s="60"/>
      <c r="M67" s="11"/>
      <c r="N67" s="12"/>
      <c r="O67" s="11"/>
      <c r="P67" s="11"/>
      <c r="Q67" s="11"/>
      <c r="R67" s="53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 customHeight="1">
      <c r="A68" s="58" t="s">
        <v>127</v>
      </c>
      <c r="F68" s="12"/>
      <c r="H68" s="12"/>
      <c r="I68" s="11"/>
      <c r="J68" s="60"/>
      <c r="K68" s="60"/>
      <c r="L68" s="60"/>
      <c r="M68" s="11"/>
      <c r="N68" s="12"/>
      <c r="O68" s="11"/>
      <c r="P68" s="11"/>
      <c r="Q68" s="11"/>
      <c r="R68" s="53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 customHeight="1">
      <c r="A69" s="58" t="s">
        <v>135</v>
      </c>
      <c r="B69" s="59"/>
      <c r="F69" s="12"/>
      <c r="H69" s="12"/>
      <c r="I69" s="11"/>
      <c r="J69" s="60"/>
      <c r="K69" s="60"/>
      <c r="L69" s="60"/>
      <c r="M69" s="11"/>
      <c r="N69" s="12"/>
      <c r="O69" s="11"/>
      <c r="P69" s="11"/>
      <c r="Q69" s="11"/>
      <c r="R69" s="53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 customHeight="1">
      <c r="A70" s="58"/>
      <c r="B70" s="59"/>
      <c r="F70" s="12"/>
      <c r="H70" s="12"/>
      <c r="I70" s="11"/>
      <c r="J70" s="60"/>
      <c r="K70" s="60"/>
      <c r="L70" s="60"/>
      <c r="M70" s="11"/>
      <c r="N70" s="12"/>
      <c r="O70" s="11"/>
      <c r="P70" s="11"/>
      <c r="Q70" s="11"/>
      <c r="R70" s="53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 customHeight="1">
      <c r="A71" s="58"/>
      <c r="B71" s="77" t="s">
        <v>136</v>
      </c>
      <c r="F71" s="12"/>
      <c r="H71" s="12"/>
      <c r="I71" s="11">
        <v>7927</v>
      </c>
      <c r="J71" s="60"/>
      <c r="K71" s="60"/>
      <c r="L71" s="60"/>
      <c r="M71" s="11">
        <v>7739</v>
      </c>
      <c r="N71" s="12"/>
      <c r="O71" s="11"/>
      <c r="P71" s="11"/>
      <c r="Q71" s="11"/>
      <c r="R71" s="53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 customHeight="1">
      <c r="A72" s="58"/>
      <c r="B72" s="77" t="s">
        <v>137</v>
      </c>
      <c r="F72" s="12"/>
      <c r="H72" s="12"/>
      <c r="I72" s="11">
        <v>-12131</v>
      </c>
      <c r="J72" s="60"/>
      <c r="K72" s="60"/>
      <c r="L72" s="60"/>
      <c r="M72" s="11">
        <v>-11688</v>
      </c>
      <c r="N72" s="12"/>
      <c r="O72" s="11"/>
      <c r="P72" s="11"/>
      <c r="Q72" s="11"/>
      <c r="R72" s="53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 customHeight="1" thickBot="1">
      <c r="A73" s="58"/>
      <c r="B73" s="59"/>
      <c r="F73" s="12"/>
      <c r="H73" s="12"/>
      <c r="I73" s="87">
        <f>+I71+I72</f>
        <v>-4204</v>
      </c>
      <c r="J73" s="60"/>
      <c r="K73" s="60"/>
      <c r="L73" s="60"/>
      <c r="M73" s="87">
        <f>SUM(M71:M72)</f>
        <v>-3949</v>
      </c>
      <c r="N73" s="12"/>
      <c r="O73" s="11"/>
      <c r="P73" s="11"/>
      <c r="Q73" s="11"/>
      <c r="R73" s="53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 customHeight="1">
      <c r="A74" s="58"/>
      <c r="B74" s="59"/>
      <c r="F74" s="12"/>
      <c r="H74" s="12"/>
      <c r="I74" s="60"/>
      <c r="J74" s="60"/>
      <c r="K74" s="60"/>
      <c r="L74" s="60"/>
      <c r="M74" s="11"/>
      <c r="N74" s="12"/>
      <c r="O74" s="11"/>
      <c r="P74" s="11"/>
      <c r="Q74" s="11"/>
      <c r="R74" s="53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="15" customFormat="1" ht="12.75" customHeight="1">
      <c r="A75" s="15" t="s">
        <v>143</v>
      </c>
    </row>
    <row r="76" s="15" customFormat="1" ht="12.75" customHeight="1">
      <c r="A76" s="15" t="s">
        <v>145</v>
      </c>
    </row>
    <row r="77" spans="1:5" s="3" customFormat="1" ht="12.75" customHeight="1">
      <c r="A77" s="15" t="s">
        <v>150</v>
      </c>
      <c r="C77" s="11"/>
      <c r="D77" s="11"/>
      <c r="E77" s="11"/>
    </row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</sheetData>
  <printOptions/>
  <pageMargins left="0.5" right="0.5" top="1" bottom="0.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workbookViewId="0" topLeftCell="A44">
      <selection activeCell="A54" sqref="A54"/>
    </sheetView>
  </sheetViews>
  <sheetFormatPr defaultColWidth="9.140625" defaultRowHeight="12.75"/>
  <cols>
    <col min="1" max="1" width="7.7109375" style="0" customWidth="1"/>
    <col min="2" max="2" width="44.00390625" style="0" bestFit="1" customWidth="1"/>
    <col min="3" max="3" width="15.7109375" style="15" customWidth="1"/>
    <col min="4" max="4" width="1.7109375" style="15" customWidth="1"/>
    <col min="5" max="5" width="15.7109375" style="15" bestFit="1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44</v>
      </c>
      <c r="C3" s="16"/>
      <c r="D3" s="16"/>
      <c r="E3" s="16"/>
    </row>
    <row r="4" spans="1:5" s="2" customFormat="1" ht="15.75">
      <c r="A4" s="2" t="s">
        <v>86</v>
      </c>
      <c r="C4" s="16"/>
      <c r="D4" s="16"/>
      <c r="E4" s="16"/>
    </row>
    <row r="6" spans="3:5" s="1" customFormat="1" ht="12.75">
      <c r="C6" s="17" t="s">
        <v>45</v>
      </c>
      <c r="D6" s="17"/>
      <c r="E6" s="17" t="s">
        <v>46</v>
      </c>
    </row>
    <row r="7" spans="3:5" s="1" customFormat="1" ht="12.75">
      <c r="C7" s="18" t="s">
        <v>139</v>
      </c>
      <c r="D7" s="18"/>
      <c r="E7" s="18" t="s">
        <v>138</v>
      </c>
    </row>
    <row r="8" spans="3:5" s="1" customFormat="1" ht="12.75">
      <c r="C8" s="17" t="s">
        <v>58</v>
      </c>
      <c r="D8" s="17"/>
      <c r="E8" s="17" t="s">
        <v>58</v>
      </c>
    </row>
    <row r="9" spans="3:5" s="3" customFormat="1" ht="12.75">
      <c r="C9" s="12"/>
      <c r="D9" s="12"/>
      <c r="E9" s="12"/>
    </row>
    <row r="10" spans="1:5" s="3" customFormat="1" ht="12.75">
      <c r="A10" s="1" t="s">
        <v>26</v>
      </c>
      <c r="C10" s="11">
        <v>16043</v>
      </c>
      <c r="D10" s="11"/>
      <c r="E10" s="11">
        <v>16973</v>
      </c>
    </row>
    <row r="11" spans="1:5" s="3" customFormat="1" ht="12.75">
      <c r="A11" s="1" t="s">
        <v>27</v>
      </c>
      <c r="C11" s="11">
        <v>5229</v>
      </c>
      <c r="D11" s="11"/>
      <c r="E11" s="11">
        <v>6053</v>
      </c>
    </row>
    <row r="12" spans="1:5" s="3" customFormat="1" ht="12.75">
      <c r="A12" s="1" t="s">
        <v>28</v>
      </c>
      <c r="C12" s="11">
        <v>425</v>
      </c>
      <c r="D12" s="11"/>
      <c r="E12" s="11">
        <v>425</v>
      </c>
    </row>
    <row r="13" spans="1:5" s="3" customFormat="1" ht="12.75">
      <c r="A13" s="1" t="s">
        <v>24</v>
      </c>
      <c r="C13" s="11">
        <v>1679</v>
      </c>
      <c r="D13" s="11"/>
      <c r="E13" s="11">
        <v>1679</v>
      </c>
    </row>
    <row r="14" spans="1:5" s="3" customFormat="1" ht="12.75">
      <c r="A14" s="1"/>
      <c r="C14" s="11"/>
      <c r="D14" s="11"/>
      <c r="E14" s="11"/>
    </row>
    <row r="15" spans="3:5" s="3" customFormat="1" ht="12.75">
      <c r="C15" s="11"/>
      <c r="D15" s="11"/>
      <c r="E15" s="11"/>
    </row>
    <row r="16" spans="1:5" s="3" customFormat="1" ht="12.75">
      <c r="A16" s="1" t="s">
        <v>10</v>
      </c>
      <c r="C16" s="11"/>
      <c r="D16" s="11"/>
      <c r="E16" s="11"/>
    </row>
    <row r="17" spans="2:5" s="3" customFormat="1" ht="12.75">
      <c r="B17" s="3" t="s">
        <v>29</v>
      </c>
      <c r="C17" s="11">
        <v>6579</v>
      </c>
      <c r="D17" s="11"/>
      <c r="E17" s="11">
        <v>3419</v>
      </c>
    </row>
    <row r="18" spans="2:5" s="3" customFormat="1" ht="12.75">
      <c r="B18" s="3" t="s">
        <v>34</v>
      </c>
      <c r="C18" s="11">
        <v>93099</v>
      </c>
      <c r="D18" s="11"/>
      <c r="E18" s="11">
        <v>94769</v>
      </c>
    </row>
    <row r="19" spans="2:5" s="3" customFormat="1" ht="12.75">
      <c r="B19" s="3" t="s">
        <v>33</v>
      </c>
      <c r="C19" s="11">
        <v>6692</v>
      </c>
      <c r="D19" s="11"/>
      <c r="E19" s="11">
        <v>7758</v>
      </c>
    </row>
    <row r="20" spans="2:5" s="3" customFormat="1" ht="12.75">
      <c r="B20" s="3" t="s">
        <v>11</v>
      </c>
      <c r="C20" s="11">
        <v>31579</v>
      </c>
      <c r="D20" s="11"/>
      <c r="E20" s="11">
        <v>40944</v>
      </c>
    </row>
    <row r="21" spans="2:5" s="3" customFormat="1" ht="12.75">
      <c r="B21" s="3" t="s">
        <v>30</v>
      </c>
      <c r="C21" s="11">
        <v>8661</v>
      </c>
      <c r="D21" s="11"/>
      <c r="E21" s="11">
        <v>6331</v>
      </c>
    </row>
    <row r="22" spans="3:5" s="3" customFormat="1" ht="12.75">
      <c r="C22" s="19">
        <f>SUM(C17:C21)</f>
        <v>146610</v>
      </c>
      <c r="D22" s="11"/>
      <c r="E22" s="19">
        <f>SUM(E17:E21)</f>
        <v>153221</v>
      </c>
    </row>
    <row r="23" spans="3:5" s="3" customFormat="1" ht="12.75">
      <c r="C23" s="11"/>
      <c r="D23" s="11"/>
      <c r="E23" s="11"/>
    </row>
    <row r="24" spans="1:5" s="3" customFormat="1" ht="12.75">
      <c r="A24" s="1" t="s">
        <v>12</v>
      </c>
      <c r="C24" s="11"/>
      <c r="D24" s="11"/>
      <c r="E24" s="11"/>
    </row>
    <row r="25" spans="2:5" s="3" customFormat="1" ht="12.75">
      <c r="B25" s="3" t="s">
        <v>13</v>
      </c>
      <c r="C25" s="11">
        <f>-75607-73-1880</f>
        <v>-77560</v>
      </c>
      <c r="D25" s="11"/>
      <c r="E25" s="11">
        <f>-84493-51-59</f>
        <v>-84603</v>
      </c>
    </row>
    <row r="26" spans="2:5" s="3" customFormat="1" ht="12.75">
      <c r="B26" s="3" t="s">
        <v>25</v>
      </c>
      <c r="C26" s="11">
        <v>-40639</v>
      </c>
      <c r="D26" s="11"/>
      <c r="E26" s="11">
        <v>-33626</v>
      </c>
    </row>
    <row r="27" spans="2:5" s="3" customFormat="1" ht="12.75">
      <c r="B27" s="3" t="s">
        <v>8</v>
      </c>
      <c r="C27" s="11">
        <v>-7167</v>
      </c>
      <c r="D27" s="11"/>
      <c r="E27" s="11">
        <v>-7621</v>
      </c>
    </row>
    <row r="28" spans="3:5" s="3" customFormat="1" ht="12.75">
      <c r="C28" s="19">
        <f>SUM(C24:C27)</f>
        <v>-125366</v>
      </c>
      <c r="D28" s="11"/>
      <c r="E28" s="19">
        <f>SUM(E24:E27)</f>
        <v>-125850</v>
      </c>
    </row>
    <row r="29" spans="3:5" s="3" customFormat="1" ht="12.75">
      <c r="C29" s="11"/>
      <c r="D29" s="11"/>
      <c r="E29" s="11"/>
    </row>
    <row r="30" spans="1:5" s="3" customFormat="1" ht="12.75">
      <c r="A30" s="1" t="s">
        <v>65</v>
      </c>
      <c r="C30" s="11">
        <f>+C22+C28</f>
        <v>21244</v>
      </c>
      <c r="D30" s="11"/>
      <c r="E30" s="11">
        <f>+E22+E28</f>
        <v>27371</v>
      </c>
    </row>
    <row r="31" spans="3:5" s="3" customFormat="1" ht="12.75">
      <c r="C31" s="11"/>
      <c r="D31" s="11"/>
      <c r="E31" s="11"/>
    </row>
    <row r="32" spans="3:5" s="1" customFormat="1" ht="13.5" thickBot="1">
      <c r="C32" s="24">
        <f>+C30+SUM(C9:C14)</f>
        <v>44620</v>
      </c>
      <c r="D32" s="41"/>
      <c r="E32" s="24">
        <f>+E30+SUM(E9:E14)</f>
        <v>52501</v>
      </c>
    </row>
    <row r="33" spans="2:5" s="3" customFormat="1" ht="13.5" thickTop="1">
      <c r="B33" s="3" t="s">
        <v>0</v>
      </c>
      <c r="C33" s="11" t="s">
        <v>0</v>
      </c>
      <c r="D33" s="11"/>
      <c r="E33" s="11"/>
    </row>
    <row r="34" spans="1:5" s="3" customFormat="1" ht="12.75">
      <c r="A34" s="3" t="s">
        <v>15</v>
      </c>
      <c r="C34" s="11">
        <v>33300</v>
      </c>
      <c r="D34" s="11"/>
      <c r="E34" s="11">
        <v>33300</v>
      </c>
    </row>
    <row r="35" spans="1:5" s="3" customFormat="1" ht="12.75">
      <c r="A35" s="3" t="s">
        <v>16</v>
      </c>
      <c r="C35" s="11" t="s">
        <v>0</v>
      </c>
      <c r="D35" s="11"/>
      <c r="E35" s="11"/>
    </row>
    <row r="36" spans="2:5" s="3" customFormat="1" ht="12.75">
      <c r="B36" s="3" t="s">
        <v>17</v>
      </c>
      <c r="C36" s="11">
        <v>1706</v>
      </c>
      <c r="D36" s="11"/>
      <c r="E36" s="11">
        <v>1729</v>
      </c>
    </row>
    <row r="37" spans="2:5" s="3" customFormat="1" ht="12.75">
      <c r="B37" s="3" t="s">
        <v>18</v>
      </c>
      <c r="C37" s="11">
        <v>2879</v>
      </c>
      <c r="D37" s="11"/>
      <c r="E37" s="11">
        <v>3279</v>
      </c>
    </row>
    <row r="38" spans="2:5" s="3" customFormat="1" ht="12.75">
      <c r="B38" s="3" t="s">
        <v>19</v>
      </c>
      <c r="C38" s="25">
        <v>355</v>
      </c>
      <c r="D38" s="11"/>
      <c r="E38" s="25">
        <v>419</v>
      </c>
    </row>
    <row r="39" spans="1:5" s="3" customFormat="1" ht="12.75">
      <c r="A39" s="1" t="s">
        <v>14</v>
      </c>
      <c r="C39" s="11">
        <f>SUM(C34:C38)</f>
        <v>38240</v>
      </c>
      <c r="D39" s="11"/>
      <c r="E39" s="11">
        <f>SUM(E34:E38)</f>
        <v>38727</v>
      </c>
    </row>
    <row r="40" spans="3:5" s="3" customFormat="1" ht="12.75">
      <c r="C40" s="11"/>
      <c r="D40" s="11"/>
      <c r="E40" s="11"/>
    </row>
    <row r="41" spans="1:5" s="3" customFormat="1" ht="12.75">
      <c r="A41" s="1" t="s">
        <v>20</v>
      </c>
      <c r="C41" s="11">
        <v>2407</v>
      </c>
      <c r="D41" s="11"/>
      <c r="E41" s="11">
        <v>2353</v>
      </c>
    </row>
    <row r="42" spans="3:5" s="3" customFormat="1" ht="12.75">
      <c r="C42" s="11"/>
      <c r="D42" s="11"/>
      <c r="E42" s="11"/>
    </row>
    <row r="43" spans="1:5" s="3" customFormat="1" ht="12.75">
      <c r="A43" s="1" t="s">
        <v>31</v>
      </c>
      <c r="C43" s="11">
        <v>715</v>
      </c>
      <c r="D43" s="11"/>
      <c r="E43" s="11">
        <v>1043</v>
      </c>
    </row>
    <row r="44" spans="1:5" s="3" customFormat="1" ht="12.75">
      <c r="A44" s="1" t="s">
        <v>21</v>
      </c>
      <c r="C44" s="11">
        <v>510</v>
      </c>
      <c r="D44" s="11"/>
      <c r="E44" s="11">
        <v>7630</v>
      </c>
    </row>
    <row r="45" spans="1:5" s="3" customFormat="1" ht="12.75">
      <c r="A45" s="1" t="s">
        <v>22</v>
      </c>
      <c r="C45" s="11" t="s">
        <v>0</v>
      </c>
      <c r="D45" s="11"/>
      <c r="E45" s="11"/>
    </row>
    <row r="46" spans="2:5" s="3" customFormat="1" ht="12.75">
      <c r="B46" s="3" t="s">
        <v>23</v>
      </c>
      <c r="C46" s="11">
        <v>1143</v>
      </c>
      <c r="D46" s="11"/>
      <c r="E46" s="11">
        <v>1143</v>
      </c>
    </row>
    <row r="47" spans="2:5" s="3" customFormat="1" ht="12.75">
      <c r="B47" s="3" t="s">
        <v>32</v>
      </c>
      <c r="C47" s="11">
        <v>1605</v>
      </c>
      <c r="D47" s="11"/>
      <c r="E47" s="11">
        <v>1605</v>
      </c>
    </row>
    <row r="48" spans="3:5" s="3" customFormat="1" ht="12.75">
      <c r="C48" s="11"/>
      <c r="D48" s="11"/>
      <c r="E48" s="11"/>
    </row>
    <row r="49" spans="3:5" s="1" customFormat="1" ht="13.5" thickBot="1">
      <c r="C49" s="24">
        <f>SUM(C39:C48)</f>
        <v>44620</v>
      </c>
      <c r="D49" s="41"/>
      <c r="E49" s="24">
        <f>SUM(E39:E48)</f>
        <v>52501</v>
      </c>
    </row>
    <row r="50" spans="3:5" s="3" customFormat="1" ht="13.5" thickTop="1">
      <c r="C50" s="11"/>
      <c r="D50" s="11"/>
      <c r="E50" s="11"/>
    </row>
    <row r="51" s="15" customFormat="1" ht="12.75">
      <c r="A51" s="15" t="s">
        <v>147</v>
      </c>
    </row>
    <row r="52" s="15" customFormat="1" ht="12.75">
      <c r="A52" s="15" t="s">
        <v>148</v>
      </c>
    </row>
    <row r="53" spans="1:5" s="3" customFormat="1" ht="12.75">
      <c r="A53" s="15" t="s">
        <v>151</v>
      </c>
      <c r="C53" s="11">
        <f>+C49-C32</f>
        <v>0</v>
      </c>
      <c r="D53" s="11"/>
      <c r="E53" s="11">
        <f>+E49-E32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SheetLayoutView="100" workbookViewId="0" topLeftCell="A15">
      <selection activeCell="A29" sqref="A29"/>
    </sheetView>
  </sheetViews>
  <sheetFormatPr defaultColWidth="9.140625" defaultRowHeight="12.75"/>
  <cols>
    <col min="1" max="1" width="18.8515625" style="0" customWidth="1"/>
    <col min="2" max="2" width="1.28515625" style="0" customWidth="1"/>
    <col min="3" max="3" width="16.8515625" style="0" customWidth="1"/>
    <col min="4" max="4" width="1.28515625" style="0" customWidth="1"/>
    <col min="5" max="5" width="14.7109375" style="0" customWidth="1"/>
    <col min="6" max="6" width="2.28125" style="0" customWidth="1"/>
    <col min="7" max="7" width="14.7109375" style="0" customWidth="1"/>
    <col min="8" max="8" width="2.28125" style="0" customWidth="1"/>
    <col min="9" max="9" width="14.7109375" style="0" customWidth="1"/>
    <col min="10" max="10" width="2.28125" style="0" customWidth="1"/>
    <col min="11" max="11" width="14.7109375" style="0" customWidth="1"/>
    <col min="12" max="12" width="2.28125" style="0" customWidth="1"/>
    <col min="13" max="13" width="14.7109375" style="0" customWidth="1"/>
    <col min="14" max="14" width="2.28125" style="0" customWidth="1"/>
    <col min="15" max="15" width="14.7109375" style="0" customWidth="1"/>
    <col min="16" max="19" width="9.28125" style="0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47</v>
      </c>
      <c r="B3" s="2"/>
    </row>
    <row r="4" spans="1:2" s="20" customFormat="1" ht="15.75">
      <c r="A4" s="2" t="s">
        <v>77</v>
      </c>
      <c r="B4" s="2"/>
    </row>
    <row r="5" spans="1:2" s="20" customFormat="1" ht="15.75">
      <c r="A5" s="2"/>
      <c r="B5" s="2"/>
    </row>
    <row r="7" spans="5:15" s="31" customFormat="1" ht="12.75">
      <c r="E7" s="32" t="s">
        <v>66</v>
      </c>
      <c r="F7" s="32"/>
      <c r="G7" s="32" t="s">
        <v>66</v>
      </c>
      <c r="H7" s="32"/>
      <c r="I7" s="32" t="s">
        <v>67</v>
      </c>
      <c r="J7" s="32"/>
      <c r="K7" s="32" t="s">
        <v>68</v>
      </c>
      <c r="L7" s="32"/>
      <c r="M7" s="32" t="s">
        <v>69</v>
      </c>
      <c r="N7" s="33"/>
      <c r="O7" s="33"/>
    </row>
    <row r="8" spans="5:15" s="31" customFormat="1" ht="12.75">
      <c r="E8" s="32" t="s">
        <v>67</v>
      </c>
      <c r="F8" s="32"/>
      <c r="G8" s="32" t="s">
        <v>70</v>
      </c>
      <c r="H8" s="32"/>
      <c r="I8" s="32" t="s">
        <v>71</v>
      </c>
      <c r="J8" s="32"/>
      <c r="K8" s="32" t="s">
        <v>72</v>
      </c>
      <c r="L8" s="32"/>
      <c r="M8" s="32" t="s">
        <v>73</v>
      </c>
      <c r="N8" s="33"/>
      <c r="O8" s="32" t="s">
        <v>48</v>
      </c>
    </row>
    <row r="9" spans="5:15" s="31" customFormat="1" ht="12.75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5:15" s="31" customFormat="1" ht="12.75">
      <c r="E10" s="32" t="s">
        <v>58</v>
      </c>
      <c r="F10" s="32"/>
      <c r="G10" s="32" t="s">
        <v>58</v>
      </c>
      <c r="H10" s="32"/>
      <c r="I10" s="32" t="s">
        <v>58</v>
      </c>
      <c r="J10" s="32"/>
      <c r="K10" s="32" t="s">
        <v>58</v>
      </c>
      <c r="L10" s="32"/>
      <c r="M10" s="32" t="s">
        <v>58</v>
      </c>
      <c r="N10" s="32"/>
      <c r="O10" s="32" t="s">
        <v>58</v>
      </c>
    </row>
    <row r="11" s="31" customFormat="1" ht="12.75"/>
    <row r="12" spans="1:15" s="31" customFormat="1" ht="12.75">
      <c r="A12" s="31" t="s">
        <v>75</v>
      </c>
      <c r="E12" s="34">
        <v>33300</v>
      </c>
      <c r="F12" s="34"/>
      <c r="G12" s="34">
        <v>2273</v>
      </c>
      <c r="H12" s="34"/>
      <c r="I12" s="34">
        <v>30</v>
      </c>
      <c r="J12" s="34"/>
      <c r="K12" s="34">
        <v>649</v>
      </c>
      <c r="L12" s="34"/>
      <c r="M12" s="34">
        <v>3028</v>
      </c>
      <c r="N12" s="34"/>
      <c r="O12" s="34">
        <f>SUM(E12:M12)</f>
        <v>39280</v>
      </c>
    </row>
    <row r="13" spans="1:15" s="31" customFormat="1" ht="12.75">
      <c r="A13" s="31" t="s">
        <v>74</v>
      </c>
      <c r="E13" s="34">
        <v>0</v>
      </c>
      <c r="F13" s="34"/>
      <c r="G13" s="34">
        <v>0</v>
      </c>
      <c r="H13" s="34"/>
      <c r="I13" s="34">
        <v>0</v>
      </c>
      <c r="J13" s="34"/>
      <c r="K13" s="34">
        <v>0</v>
      </c>
      <c r="L13" s="34"/>
      <c r="M13" s="34">
        <v>0</v>
      </c>
      <c r="N13" s="34"/>
      <c r="O13" s="34">
        <f>SUM(E13:M13)</f>
        <v>0</v>
      </c>
    </row>
    <row r="14" spans="1:15" s="31" customFormat="1" ht="12.75">
      <c r="A14" s="31" t="s">
        <v>78</v>
      </c>
      <c r="E14" s="35">
        <v>0</v>
      </c>
      <c r="F14" s="34"/>
      <c r="G14" s="35">
        <v>0</v>
      </c>
      <c r="H14" s="34"/>
      <c r="I14" s="35">
        <v>0</v>
      </c>
      <c r="J14" s="34"/>
      <c r="K14" s="35">
        <v>0</v>
      </c>
      <c r="L14" s="34"/>
      <c r="M14" s="35">
        <v>-463</v>
      </c>
      <c r="N14" s="34"/>
      <c r="O14" s="35">
        <f>SUM(E14:M14)</f>
        <v>-463</v>
      </c>
    </row>
    <row r="15" spans="5:15" s="31" customFormat="1" ht="12.75">
      <c r="E15" s="36"/>
      <c r="F15" s="34"/>
      <c r="G15" s="36"/>
      <c r="H15" s="34"/>
      <c r="I15" s="36"/>
      <c r="J15" s="34"/>
      <c r="K15" s="36"/>
      <c r="L15" s="34"/>
      <c r="M15" s="36"/>
      <c r="N15" s="34"/>
      <c r="O15" s="36"/>
    </row>
    <row r="16" spans="1:24" s="31" customFormat="1" ht="13.5" thickBot="1">
      <c r="A16" s="31" t="s">
        <v>49</v>
      </c>
      <c r="E16" s="37">
        <f>SUM(E12:E14)</f>
        <v>33300</v>
      </c>
      <c r="F16" s="38"/>
      <c r="G16" s="37">
        <f>SUM(G12:G14)</f>
        <v>2273</v>
      </c>
      <c r="H16" s="38"/>
      <c r="I16" s="37">
        <f>SUM(I12:I14)</f>
        <v>30</v>
      </c>
      <c r="J16" s="38"/>
      <c r="K16" s="37">
        <f>SUM(K12:K14)</f>
        <v>649</v>
      </c>
      <c r="L16" s="38"/>
      <c r="M16" s="37">
        <f>SUM(M12:M14)</f>
        <v>2565</v>
      </c>
      <c r="N16" s="38"/>
      <c r="O16" s="37">
        <f>SUM(E16:M16)</f>
        <v>38817</v>
      </c>
      <c r="P16" s="39"/>
      <c r="Q16" s="39"/>
      <c r="R16" s="39"/>
      <c r="S16" s="39"/>
      <c r="T16" s="39"/>
      <c r="U16" s="39"/>
      <c r="V16" s="39"/>
      <c r="W16" s="39"/>
      <c r="X16" s="39"/>
    </row>
    <row r="17" spans="5:24" s="31" customFormat="1" ht="12.75">
      <c r="E17" s="40"/>
      <c r="F17" s="38"/>
      <c r="G17" s="40"/>
      <c r="H17" s="38"/>
      <c r="I17" s="40"/>
      <c r="J17" s="38"/>
      <c r="K17" s="40"/>
      <c r="L17" s="38"/>
      <c r="M17" s="40"/>
      <c r="N17" s="38"/>
      <c r="O17" s="40"/>
      <c r="P17" s="39"/>
      <c r="Q17" s="39"/>
      <c r="R17" s="39"/>
      <c r="S17" s="39"/>
      <c r="T17" s="39"/>
      <c r="U17" s="39"/>
      <c r="V17" s="39"/>
      <c r="W17" s="39"/>
      <c r="X17" s="39"/>
    </row>
    <row r="18" spans="5:15" s="31" customFormat="1" ht="12.75">
      <c r="E18" s="36"/>
      <c r="F18" s="34"/>
      <c r="G18" s="36"/>
      <c r="H18" s="34"/>
      <c r="I18" s="36"/>
      <c r="J18" s="34"/>
      <c r="K18" s="36"/>
      <c r="L18" s="34"/>
      <c r="M18" s="36"/>
      <c r="N18" s="34"/>
      <c r="O18" s="36"/>
    </row>
    <row r="19" spans="1:15" s="31" customFormat="1" ht="12.75">
      <c r="A19" s="31" t="s">
        <v>76</v>
      </c>
      <c r="E19" s="36">
        <v>33300</v>
      </c>
      <c r="F19" s="36"/>
      <c r="G19" s="36">
        <v>1729</v>
      </c>
      <c r="H19" s="36"/>
      <c r="I19" s="36">
        <v>30</v>
      </c>
      <c r="J19" s="36"/>
      <c r="K19" s="36">
        <v>389</v>
      </c>
      <c r="L19" s="36"/>
      <c r="M19" s="36">
        <v>3279</v>
      </c>
      <c r="N19" s="36"/>
      <c r="O19" s="34">
        <f>SUM(E19:M19)</f>
        <v>38727</v>
      </c>
    </row>
    <row r="20" spans="1:15" s="31" customFormat="1" ht="12.75">
      <c r="A20" s="31" t="s">
        <v>74</v>
      </c>
      <c r="E20" s="34">
        <v>0</v>
      </c>
      <c r="F20" s="34"/>
      <c r="G20" s="34">
        <v>0</v>
      </c>
      <c r="H20" s="34"/>
      <c r="I20" s="34">
        <v>0</v>
      </c>
      <c r="J20" s="34"/>
      <c r="K20" s="34">
        <v>-65</v>
      </c>
      <c r="L20" s="34"/>
      <c r="M20" s="34">
        <v>0</v>
      </c>
      <c r="N20" s="34"/>
      <c r="O20" s="34">
        <f>SUM(E20:M20)</f>
        <v>-65</v>
      </c>
    </row>
    <row r="21" spans="1:15" s="31" customFormat="1" ht="12.75">
      <c r="A21" s="31" t="s">
        <v>79</v>
      </c>
      <c r="E21" s="34">
        <v>0</v>
      </c>
      <c r="F21" s="34"/>
      <c r="G21" s="34">
        <v>-22</v>
      </c>
      <c r="H21" s="34"/>
      <c r="I21" s="34">
        <v>0</v>
      </c>
      <c r="J21" s="34"/>
      <c r="K21" s="34">
        <v>0</v>
      </c>
      <c r="L21" s="34"/>
      <c r="M21" s="34">
        <v>0</v>
      </c>
      <c r="N21" s="34"/>
      <c r="O21" s="34">
        <f>SUM(E21:M21)</f>
        <v>-22</v>
      </c>
    </row>
    <row r="22" spans="1:15" s="31" customFormat="1" ht="12.75">
      <c r="A22" s="31" t="s">
        <v>78</v>
      </c>
      <c r="E22" s="35">
        <v>0</v>
      </c>
      <c r="F22" s="34"/>
      <c r="G22" s="35">
        <v>0</v>
      </c>
      <c r="H22" s="34"/>
      <c r="I22" s="35">
        <v>0</v>
      </c>
      <c r="J22" s="34"/>
      <c r="K22" s="35">
        <v>0</v>
      </c>
      <c r="L22" s="34"/>
      <c r="M22" s="35">
        <v>-400</v>
      </c>
      <c r="N22" s="34"/>
      <c r="O22" s="35">
        <f>SUM(E22:M22)</f>
        <v>-400</v>
      </c>
    </row>
    <row r="23" spans="5:15" s="31" customFormat="1" ht="12.75">
      <c r="E23" s="36"/>
      <c r="F23" s="34"/>
      <c r="G23" s="36"/>
      <c r="H23" s="34"/>
      <c r="I23" s="36"/>
      <c r="J23" s="34"/>
      <c r="K23" s="36"/>
      <c r="L23" s="34"/>
      <c r="M23" s="36"/>
      <c r="N23" s="34"/>
      <c r="O23" s="36"/>
    </row>
    <row r="24" spans="1:17" s="31" customFormat="1" ht="13.5" thickBot="1">
      <c r="A24" s="31" t="s">
        <v>49</v>
      </c>
      <c r="E24" s="37">
        <f>SUM(E19:E22)</f>
        <v>33300</v>
      </c>
      <c r="F24" s="38"/>
      <c r="G24" s="37">
        <f>SUM(G19:G22)</f>
        <v>1707</v>
      </c>
      <c r="H24" s="38"/>
      <c r="I24" s="37">
        <f>SUM(I19:I22)</f>
        <v>30</v>
      </c>
      <c r="J24" s="38"/>
      <c r="K24" s="37">
        <f>SUM(K19:K22)+0.4</f>
        <v>324.4</v>
      </c>
      <c r="L24" s="38"/>
      <c r="M24" s="37">
        <f>SUM(M19:M22)-0.4</f>
        <v>2878.6</v>
      </c>
      <c r="N24" s="38"/>
      <c r="O24" s="37">
        <f>SUM(O19:O22)</f>
        <v>38240</v>
      </c>
      <c r="P24" s="39"/>
      <c r="Q24" s="39"/>
    </row>
    <row r="25" spans="5:15" s="31" customFormat="1" ht="12.7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2" ht="12.75">
      <c r="A26" s="22"/>
      <c r="B26" s="22"/>
    </row>
    <row r="27" s="12" customFormat="1" ht="12.75">
      <c r="A27" s="15" t="s">
        <v>146</v>
      </c>
    </row>
    <row r="28" s="12" customFormat="1" ht="12.75">
      <c r="A28" s="15" t="s">
        <v>152</v>
      </c>
    </row>
    <row r="29" spans="1:2" ht="12.75">
      <c r="A29" s="22"/>
      <c r="B29" s="22"/>
    </row>
    <row r="30" spans="1:2" ht="12.75">
      <c r="A30" s="22"/>
      <c r="B30" s="22"/>
    </row>
    <row r="31" spans="1:2" ht="12.75">
      <c r="A31" s="22"/>
      <c r="B31" s="22"/>
    </row>
    <row r="32" spans="1:2" ht="12.75">
      <c r="A32" s="22"/>
      <c r="B32" s="22"/>
    </row>
    <row r="33" spans="1:2" ht="12.75">
      <c r="A33" s="22"/>
      <c r="B33" s="22"/>
    </row>
    <row r="34" spans="1:2" ht="12.75">
      <c r="A34" s="22"/>
      <c r="B34" s="22"/>
    </row>
    <row r="35" spans="1:2" ht="12.75">
      <c r="A35" s="22"/>
      <c r="B35" s="22"/>
    </row>
  </sheetData>
  <printOptions/>
  <pageMargins left="0.5" right="0.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50</v>
      </c>
    </row>
    <row r="4" ht="15.75">
      <c r="A4" s="2" t="s">
        <v>35</v>
      </c>
    </row>
    <row r="5" spans="1:7" s="23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51</v>
      </c>
      <c r="D8" s="5" t="s">
        <v>51</v>
      </c>
    </row>
    <row r="9" spans="2:4" s="5" customFormat="1" ht="12.75" customHeight="1">
      <c r="B9" s="5" t="s">
        <v>52</v>
      </c>
      <c r="D9" s="5" t="s">
        <v>52</v>
      </c>
    </row>
    <row r="10" spans="2:4" s="5" customFormat="1" ht="12.75" customHeight="1">
      <c r="B10" s="5" t="s">
        <v>36</v>
      </c>
      <c r="D10" s="5" t="s">
        <v>36</v>
      </c>
    </row>
    <row r="12" spans="1:4" ht="12.75" customHeight="1">
      <c r="A12" s="20" t="s">
        <v>53</v>
      </c>
      <c r="B12" s="28">
        <v>0</v>
      </c>
      <c r="C12" s="28"/>
      <c r="D12" s="28">
        <v>0</v>
      </c>
    </row>
    <row r="13" spans="1:4" ht="12.75" customHeight="1">
      <c r="A13" s="20" t="s">
        <v>54</v>
      </c>
      <c r="B13" s="28">
        <v>0</v>
      </c>
      <c r="C13" s="28"/>
      <c r="D13" s="28">
        <v>0</v>
      </c>
    </row>
    <row r="14" spans="2:4" ht="12.75" customHeight="1">
      <c r="B14" s="28"/>
      <c r="C14" s="28"/>
      <c r="D14" s="28"/>
    </row>
    <row r="15" spans="1:4" ht="12.75" customHeight="1">
      <c r="A15" s="20" t="s">
        <v>55</v>
      </c>
      <c r="B15" s="28">
        <v>0</v>
      </c>
      <c r="C15" s="28"/>
      <c r="D15" s="28">
        <v>0</v>
      </c>
    </row>
    <row r="16" spans="2:4" ht="12.75" customHeight="1">
      <c r="B16" s="28"/>
      <c r="C16" s="28"/>
      <c r="D16" s="28"/>
    </row>
    <row r="17" spans="1:4" ht="12.75" customHeight="1">
      <c r="A17" s="20" t="s">
        <v>56</v>
      </c>
      <c r="B17" s="28">
        <v>0</v>
      </c>
      <c r="C17" s="28"/>
      <c r="D17" s="28">
        <v>0</v>
      </c>
    </row>
    <row r="18" spans="2:4" ht="12.75" customHeight="1">
      <c r="B18" s="28"/>
      <c r="C18" s="28"/>
      <c r="D18" s="28"/>
    </row>
    <row r="19" spans="1:4" ht="12.75" customHeight="1">
      <c r="A19" s="20" t="s">
        <v>57</v>
      </c>
      <c r="B19" s="28">
        <v>0</v>
      </c>
      <c r="C19" s="28"/>
      <c r="D19" s="28">
        <v>0</v>
      </c>
    </row>
    <row r="20" spans="2:4" ht="12.75" customHeight="1">
      <c r="B20" s="28"/>
      <c r="C20" s="28"/>
      <c r="D20" s="28"/>
    </row>
    <row r="22" s="15" customFormat="1" ht="12.75">
      <c r="A22" s="15" t="s">
        <v>61</v>
      </c>
    </row>
    <row r="23" s="15" customFormat="1" ht="12.75">
      <c r="A23" s="15" t="s">
        <v>60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xx</cp:lastModifiedBy>
  <cp:lastPrinted>2003-05-27T08:23:18Z</cp:lastPrinted>
  <dcterms:created xsi:type="dcterms:W3CDTF">2002-05-19T06:20:37Z</dcterms:created>
  <dcterms:modified xsi:type="dcterms:W3CDTF">2003-05-26T08:24:29Z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